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tabRatio="605" activeTab="6"/>
  </bookViews>
  <sheets>
    <sheet name="Coverpage" sheetId="1" r:id="rId1"/>
    <sheet name="Instrucstions" sheetId="2" r:id="rId2"/>
    <sheet name="SC1" sheetId="3" r:id="rId3"/>
    <sheet name="SC2" sheetId="4" r:id="rId4"/>
    <sheet name="SC3" sheetId="5" r:id="rId5"/>
    <sheet name="Sheet2" sheetId="6" r:id="rId6"/>
    <sheet name="Abstract" sheetId="7" r:id="rId7"/>
  </sheets>
  <definedNames>
    <definedName name="_xlnm.Print_Area" localSheetId="6">'Abstract'!$A$1:$O$28</definedName>
    <definedName name="_xlnm.Print_Area" localSheetId="0">'Coverpage'!$A$1:$A$19</definedName>
    <definedName name="_xlnm.Print_Area" localSheetId="1">'Instrucstions'!$A$1:$M$12</definedName>
    <definedName name="_xlnm.Print_Area" localSheetId="2">'SC1'!$A$1:$L$37</definedName>
    <definedName name="_xlnm.Print_Area" localSheetId="3">'SC2'!$A$1:$G$47</definedName>
    <definedName name="_xlnm.Print_Area" localSheetId="4">'SC3'!$A$1:$H$33</definedName>
    <definedName name="_xlnm.Print_Area" localSheetId="5">'Sheet2'!$A$1:$E$19</definedName>
  </definedNames>
  <calcPr fullCalcOnLoad="1"/>
</workbook>
</file>

<file path=xl/sharedStrings.xml><?xml version="1.0" encoding="utf-8"?>
<sst xmlns="http://schemas.openxmlformats.org/spreadsheetml/2006/main" count="229" uniqueCount="190">
  <si>
    <t>VIDYALAYA VISKAS NIDHI</t>
  </si>
  <si>
    <t xml:space="preserve"> &amp; </t>
  </si>
  <si>
    <t>iii)</t>
  </si>
  <si>
    <t>iv)</t>
  </si>
  <si>
    <t>vi)</t>
  </si>
  <si>
    <t>vii)</t>
  </si>
  <si>
    <t>viii)</t>
  </si>
  <si>
    <t>ix)</t>
  </si>
  <si>
    <t>x)</t>
  </si>
  <si>
    <t>Statement   "A"</t>
  </si>
  <si>
    <t>Sl.No.</t>
  </si>
  <si>
    <t>Head of Account</t>
  </si>
  <si>
    <t>Rate per amonth (VVN Fee)</t>
  </si>
  <si>
    <t>Total No. of Sections</t>
  </si>
  <si>
    <t xml:space="preserve">Total No. of Students as on </t>
  </si>
  <si>
    <t>Remarks</t>
  </si>
  <si>
    <t>VVN FEES</t>
  </si>
  <si>
    <t>(a)   Primary (I to V)</t>
  </si>
  <si>
    <t>(b )  Secondary (VI to X)</t>
  </si>
  <si>
    <t>(c)  Higher Secondary</t>
  </si>
  <si>
    <t xml:space="preserve">      (i) XI &amp; XII (Science)</t>
  </si>
  <si>
    <t xml:space="preserve">      (ii) XI &amp; XII (Non Science)</t>
  </si>
  <si>
    <t>Sub Total</t>
  </si>
  <si>
    <t>Pre-Primary Classes</t>
  </si>
  <si>
    <t>COMPUTER FUND</t>
  </si>
  <si>
    <t>(i)    Computer Fund</t>
  </si>
  <si>
    <t>(ii)   I.T. Fees for +2 Stage</t>
  </si>
  <si>
    <t>Misc. Income</t>
  </si>
  <si>
    <t>Bank Interest</t>
  </si>
  <si>
    <t>Grand Total</t>
  </si>
  <si>
    <t>IMPORTANT</t>
  </si>
  <si>
    <t>For Fee details, please refer latest insturctions issued by KVS and also Chapter 5 of Accounts Code.</t>
  </si>
  <si>
    <t>Give details of other fee, if collected as per KVS instructions.</t>
  </si>
  <si>
    <t>Students exempted to pay VVN (like children of armed forces killed or diabled during hostility in 1962, 1965, 1971, 1999 &amp; Kargil war are exempted from payment of VVN) the anticipated receipts may be reduced in respect of these categories.</t>
  </si>
  <si>
    <t>Statement   "B"</t>
  </si>
  <si>
    <t>Sl. No.</t>
  </si>
  <si>
    <t xml:space="preserve"> Head of Account</t>
  </si>
  <si>
    <t>Justification of approved expenditure with reference to Chapter 21 and Appendix 7 of Accounts Code or KVS order</t>
  </si>
  <si>
    <t>Recurring Expenditure</t>
  </si>
  <si>
    <t>i)</t>
  </si>
  <si>
    <t>Part time/Contractual Teachers</t>
  </si>
  <si>
    <t>ii)</t>
  </si>
  <si>
    <t>Petty Construction Work</t>
  </si>
  <si>
    <t>Repairs &amp; Maintenance</t>
  </si>
  <si>
    <t>a) School Building</t>
  </si>
  <si>
    <t>b) Furniture &amp; Fixture</t>
  </si>
  <si>
    <t>d) Audio Visual &amp; Musical Instruments</t>
  </si>
  <si>
    <t>Lab.Consumable</t>
  </si>
  <si>
    <t xml:space="preserve">v) </t>
  </si>
  <si>
    <t>Audio Visual Aids Consumable</t>
  </si>
  <si>
    <t>Sports Consumable Entry fee &amp; Refreshment etc.</t>
  </si>
  <si>
    <t>Pupils Socieities - Annual Function &amp; Others</t>
  </si>
  <si>
    <t>Examination Expenses</t>
  </si>
  <si>
    <t xml:space="preserve">xi) </t>
  </si>
  <si>
    <t>xii)</t>
  </si>
  <si>
    <t>Library Magazine &amp; Calender</t>
  </si>
  <si>
    <t>xiii)</t>
  </si>
  <si>
    <t>Computer Consumable</t>
  </si>
  <si>
    <t>xiv)</t>
  </si>
  <si>
    <t>Medical Facilities</t>
  </si>
  <si>
    <t>xv)</t>
  </si>
  <si>
    <t>Security of school Expenses on outsouring Agencies</t>
  </si>
  <si>
    <t>xvi)</t>
  </si>
  <si>
    <t>Misc. Expenditure</t>
  </si>
  <si>
    <t>i) Taxes &amp; Other such Expenses</t>
  </si>
  <si>
    <t>ii)Electricity &amp; Water Charges</t>
  </si>
  <si>
    <t>iii) Other Misc.Expenses</t>
  </si>
  <si>
    <t>xvii)</t>
  </si>
  <si>
    <t>Bharat Scouts &amp; Guides</t>
  </si>
  <si>
    <t>i) Vidyalaya Expenditure</t>
  </si>
  <si>
    <t>ii) Contribution RO/BS &amp;G</t>
  </si>
  <si>
    <t>iii) Contribuition KVS BS &amp;G</t>
  </si>
  <si>
    <t>xviii)</t>
  </si>
  <si>
    <t>Contribution to RO Sports Control Board 3%</t>
  </si>
  <si>
    <t>xix)</t>
  </si>
  <si>
    <t>Contribution to National Sports Control Board 2%</t>
  </si>
  <si>
    <t>xx)</t>
  </si>
  <si>
    <t>xxi)</t>
  </si>
  <si>
    <t>Expenditure on Pre Primary Classes</t>
  </si>
  <si>
    <t>xxii)</t>
  </si>
  <si>
    <t>GRAND TOTAL</t>
  </si>
  <si>
    <t>INSTRUCTIONS</t>
  </si>
  <si>
    <t>Pupils Societies includes Reading Room &amp; Magazines, Vidyalaya Calender/Magazines, Audio Visual ctivities, SUPW Activites, Special occasion (Annual Day/Sports Day, (Entertainment to visitors) Students insurance &amp;  Teaching  aids.</t>
  </si>
  <si>
    <t>Annual contribution to Regional/national Sports Control Board 3% &amp; 2% respectively and 5% to VVN Deposit Account should be remitted to KVS (RO) on quartely basis during first week of July, October, January &amp; April every year.</t>
  </si>
  <si>
    <t>Annual Contribution to Regional Scounts &amp; Guides Fund and National Scouts &amp; Guides Fund at the rate of Rs.5/- &amp; Rs.3/- respectively should be remitted to Regional Office based on the students strength as on 1st August of the current year.</t>
  </si>
  <si>
    <t>Statement   "C"</t>
  </si>
  <si>
    <t>Non-Recurring Expenditure</t>
  </si>
  <si>
    <t>Land</t>
  </si>
  <si>
    <t>Building</t>
  </si>
  <si>
    <t>Furniture &amp; Fixtures</t>
  </si>
  <si>
    <t>Library Books</t>
  </si>
  <si>
    <t>Office Equipments</t>
  </si>
  <si>
    <t>Computer/Periherials</t>
  </si>
  <si>
    <t>Other Fixed Assets (Specify the nature of the assets)</t>
  </si>
  <si>
    <t>a) Lab.Equpiments</t>
  </si>
  <si>
    <t>b) Audio &amp; Visual &amp; Musical Instruments</t>
  </si>
  <si>
    <t>c) Sports Equipments</t>
  </si>
  <si>
    <t>d) Teaching Aids</t>
  </si>
  <si>
    <t>e) Yoga Equipment</t>
  </si>
  <si>
    <t>f)Craft Equpiments</t>
  </si>
  <si>
    <t>g) Games &amp; Sports</t>
  </si>
  <si>
    <t>h) Scouts &amp; Guides</t>
  </si>
  <si>
    <t>i) SUPW Equipments</t>
  </si>
  <si>
    <t>j) Misc.Assets</t>
  </si>
  <si>
    <t>Other Fixed Assets includes Teaching Aids, Yoga Equipment, SUPW Equipments, Craft Equipment, Games &amp; Sports, Scouts &amp; Guides and A.V. Aids.</t>
  </si>
  <si>
    <t>**  figures should tally with the approved VVN Annual Accounts.</t>
  </si>
  <si>
    <t>Sl.No</t>
  </si>
  <si>
    <t>R.E.</t>
  </si>
  <si>
    <t>B.E.</t>
  </si>
  <si>
    <t>Opening Balance as per Annual Accounts</t>
  </si>
  <si>
    <t>Total Budgeted Receipt as per Statement (A)</t>
  </si>
  <si>
    <t>Funds to be received from KVS RO VVN Deposit Accounts</t>
  </si>
  <si>
    <t>Total (1+2+3)</t>
  </si>
  <si>
    <t>Budgeted Expenditure (Recurring &amp; Non-recurring</t>
  </si>
  <si>
    <t>(As per Statement (B &amp; C)</t>
  </si>
  <si>
    <t>Total (4)</t>
  </si>
  <si>
    <t>A B S T R A C T</t>
  </si>
  <si>
    <t>S.  NO.</t>
  </si>
  <si>
    <t>Statement No.</t>
  </si>
  <si>
    <t>S.   No.</t>
  </si>
  <si>
    <t>Opening Balance</t>
  </si>
  <si>
    <t>A</t>
  </si>
  <si>
    <t>RECURRING EXPENDITURE</t>
  </si>
  <si>
    <t>As Per Statement</t>
  </si>
  <si>
    <t>B</t>
  </si>
  <si>
    <t>Pre-Primary Fees &amp; Fines</t>
  </si>
  <si>
    <t>SUB TOTAL (A)</t>
  </si>
  <si>
    <t>NON RECURRING EXPENDITURE</t>
  </si>
  <si>
    <t>C</t>
  </si>
  <si>
    <t>D</t>
  </si>
  <si>
    <t>Computer/Peripherials</t>
  </si>
  <si>
    <t>Other Fixed Assests (As per Statement )</t>
  </si>
  <si>
    <t>SUB-TOTAL (B)</t>
  </si>
  <si>
    <t>Closing Balance</t>
  </si>
  <si>
    <t>Date</t>
  </si>
  <si>
    <t>PRINCIPAL</t>
  </si>
  <si>
    <t>CHAIRMAN VMC</t>
  </si>
  <si>
    <t>Statement   "D"</t>
  </si>
  <si>
    <t>Statement Showing The Details Of Strength Of Students, Fee &amp; Other Misc. Receipts</t>
  </si>
  <si>
    <t>Statement Showing The Details Of " Non-Recurring Expenditure"</t>
  </si>
  <si>
    <t>PARTICULARS</t>
  </si>
  <si>
    <t>Statement Showing The Details Of "Recurring Expenditure"</t>
  </si>
  <si>
    <t>OB</t>
  </si>
  <si>
    <t>Recoveries of Revenue Nature/Other Direct Receipt</t>
  </si>
  <si>
    <t>Recoveries of Capital Nature/EMD/SD</t>
  </si>
  <si>
    <t>Right to Education Act-2009</t>
  </si>
  <si>
    <t>Regional Office</t>
  </si>
  <si>
    <t xml:space="preserve">Contribution to RO VVN Deposit a/c 5 % </t>
  </si>
  <si>
    <t xml:space="preserve">Contribution to RO , KVS Deposit a/c 20 % </t>
  </si>
  <si>
    <t xml:space="preserve">VVN Fees and Fines </t>
  </si>
  <si>
    <t>Computer fees</t>
  </si>
  <si>
    <t>Funds to be received from KVS RO VVN Deposit A/C</t>
  </si>
  <si>
    <t>.</t>
  </si>
  <si>
    <t>KENDRIYA VIDYALAYA No.2 DHANBAD</t>
  </si>
  <si>
    <t>School Excursion/CMP</t>
  </si>
  <si>
    <t xml:space="preserve">Incidential Expenses </t>
  </si>
  <si>
    <t>Beautification &amp; Horticulture/Conservancy</t>
  </si>
  <si>
    <t>2020-21</t>
  </si>
  <si>
    <t>RO AMT</t>
  </si>
  <si>
    <t>PETTY CASH</t>
  </si>
  <si>
    <t>G TOTAL</t>
  </si>
  <si>
    <t>TOTAL</t>
  </si>
  <si>
    <t>SC 3 SHEET</t>
  </si>
  <si>
    <t>Recoveries of Revenue Nature,Adv</t>
  </si>
  <si>
    <t>Recoveries of Capital Nature/EMS/SD/Other Direct Receipt</t>
  </si>
  <si>
    <t>2021-2022</t>
  </si>
  <si>
    <t>tds /odr /cbse</t>
  </si>
  <si>
    <t>odr/tds/cbse</t>
  </si>
  <si>
    <t>cb</t>
  </si>
  <si>
    <t>imprest</t>
  </si>
  <si>
    <t>REVISED ESTIMATES FOR 2022-23</t>
  </si>
  <si>
    <t xml:space="preserve"> BUDGET ESTIMATES FOR 2023-24</t>
  </si>
  <si>
    <t>Revised Estimates for 2022-23</t>
  </si>
  <si>
    <t>2022-23</t>
  </si>
  <si>
    <t>Budget Estimates 2023-24</t>
  </si>
  <si>
    <t>2023-24</t>
  </si>
  <si>
    <t>01.08.22</t>
  </si>
  <si>
    <t>01.08.23</t>
  </si>
  <si>
    <t>Actuals in   2021-22</t>
  </si>
  <si>
    <t>Actuals from 1.4.22 to 31.7.22</t>
  </si>
  <si>
    <t xml:space="preserve">Actuals 2021-22** </t>
  </si>
  <si>
    <t>Actuals 2022-23 upto  31.07.2022</t>
  </si>
  <si>
    <t>Revised Estimate 2022-23</t>
  </si>
  <si>
    <t>Budget Estimate 2023-24</t>
  </si>
  <si>
    <t>c) Lab.Equipment/0THER R&amp; M</t>
  </si>
  <si>
    <t>Refund of fees &amp; fine; EMD/ODR ETC</t>
  </si>
  <si>
    <t>Certified that the "Budget Proposals" for Vidyalaya Vikas Nidhi for R.E. 2022-23 and B.E. 2023-24 has been prepared correctly in accordance with the instructions issued in Chapter 21 of Accounts Code and orders issued by Kendriya Vidyalaya Sangathan and no item of "Receipt" or "Payment"  has been ommitted.  Further cannons of financial properity has been followed scruplously while preparing the budget and it is ensured that there is no extravagance or the least embalance of luxury in any items.</t>
  </si>
  <si>
    <t>REVISED ESTIMATE 2022-23 &amp; BUDGET ESTIMATE 2023-24</t>
  </si>
  <si>
    <t>** figures should tally with the approved VVN Annual Accounts 2021-22</t>
  </si>
  <si>
    <t>REVISED ESTIMATES 2022-23 &amp; BUDGET ESTIMATES FOR 2023-24</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</si>
</sst>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t;=10000000]##\,##\,##\,##0;[&gt;=100000]\ ##\,##\,##0;##,##0"/>
  </numFmts>
  <fonts count="63">
    <font>
      <sz val="10"/>
      <name val="Arial"/>
      <family val="0"/>
    </font>
    <font>
      <sz val="26"/>
      <name val="Arial"/>
      <family val="2"/>
    </font>
    <font>
      <b/>
      <u val="single"/>
      <sz val="12"/>
      <name val="Arial"/>
      <family val="2"/>
    </font>
    <font>
      <sz val="8"/>
      <name val="Arial"/>
      <family val="2"/>
    </font>
    <font>
      <b/>
      <sz val="10"/>
      <name val="Arial"/>
      <family val="2"/>
    </font>
    <font>
      <b/>
      <sz val="12"/>
      <name val="Arial"/>
      <family val="2"/>
    </font>
    <font>
      <b/>
      <sz val="14"/>
      <name val="Arial"/>
      <family val="2"/>
    </font>
    <font>
      <sz val="14"/>
      <name val="Arial"/>
      <family val="2"/>
    </font>
    <font>
      <b/>
      <sz val="16"/>
      <name val="Arial"/>
      <family val="2"/>
    </font>
    <font>
      <sz val="16"/>
      <name val="Arial"/>
      <family val="2"/>
    </font>
    <font>
      <b/>
      <u val="single"/>
      <sz val="14"/>
      <name val="Arial"/>
      <family val="2"/>
    </font>
    <font>
      <b/>
      <u val="single"/>
      <sz val="18"/>
      <name val="Arial"/>
      <family val="2"/>
    </font>
    <font>
      <b/>
      <u val="single"/>
      <sz val="16"/>
      <name val="Arial"/>
      <family val="2"/>
    </font>
    <font>
      <u val="single"/>
      <sz val="26"/>
      <name val="Arial"/>
      <family val="2"/>
    </font>
    <font>
      <sz val="14"/>
      <name val="Bookman Old Style"/>
      <family val="1"/>
    </font>
    <font>
      <b/>
      <sz val="12"/>
      <name val="Bookman Old Style"/>
      <family val="1"/>
    </font>
    <font>
      <sz val="14"/>
      <color indexed="8"/>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family val="2"/>
    </font>
    <font>
      <sz val="14"/>
      <color indexed="8"/>
      <name val="Arial"/>
      <family val="2"/>
    </font>
    <font>
      <b/>
      <sz val="14"/>
      <color indexed="8"/>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
      <sz val="14"/>
      <color theme="1"/>
      <name val="Arial"/>
      <family val="2"/>
    </font>
    <font>
      <b/>
      <sz val="14"/>
      <color theme="1"/>
      <name val="Arial"/>
      <family val="2"/>
    </font>
    <font>
      <b/>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style="thin"/>
      <right style="thin"/>
      <top style="thin"/>
      <bottom style="thin"/>
    </border>
    <border>
      <left style="medium"/>
      <right>
        <color indexed="63"/>
      </right>
      <top style="thin"/>
      <bottom>
        <color indexed="63"/>
      </bottom>
    </border>
    <border>
      <left style="medium"/>
      <right>
        <color indexed="63"/>
      </right>
      <top style="thin"/>
      <bottom style="thin"/>
    </border>
    <border>
      <left style="medium"/>
      <right style="medium"/>
      <top style="thin"/>
      <bottom style="medium"/>
    </border>
    <border>
      <left>
        <color indexed="63"/>
      </left>
      <right style="medium"/>
      <top style="thin"/>
      <bottom style="medium"/>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7">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13" fillId="0" borderId="10" xfId="0" applyFont="1" applyBorder="1" applyAlignment="1">
      <alignment horizontal="center"/>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16" xfId="0" applyFont="1" applyBorder="1" applyAlignment="1">
      <alignment horizontal="center" vertical="top" wrapText="1"/>
    </xf>
    <xf numFmtId="0" fontId="4" fillId="0" borderId="16" xfId="0" applyFont="1" applyBorder="1" applyAlignment="1">
      <alignment vertical="top" wrapText="1"/>
    </xf>
    <xf numFmtId="0" fontId="4" fillId="0" borderId="0"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6" fillId="33" borderId="21" xfId="0" applyFont="1" applyFill="1" applyBorder="1" applyAlignment="1">
      <alignment wrapText="1"/>
    </xf>
    <xf numFmtId="0" fontId="7" fillId="33" borderId="21" xfId="0" applyFont="1" applyFill="1" applyBorder="1" applyAlignment="1">
      <alignment wrapText="1"/>
    </xf>
    <xf numFmtId="0" fontId="7" fillId="33" borderId="0" xfId="0" applyFont="1" applyFill="1" applyAlignment="1">
      <alignment horizontal="center" vertical="top"/>
    </xf>
    <xf numFmtId="0" fontId="7" fillId="33" borderId="0" xfId="0" applyFont="1" applyFill="1" applyAlignment="1">
      <alignment horizontal="center"/>
    </xf>
    <xf numFmtId="0" fontId="7" fillId="33" borderId="0" xfId="0" applyFont="1" applyFill="1" applyAlignment="1">
      <alignment/>
    </xf>
    <xf numFmtId="0" fontId="0" fillId="33" borderId="0" xfId="0" applyFill="1" applyAlignment="1">
      <alignment/>
    </xf>
    <xf numFmtId="0" fontId="5" fillId="33" borderId="22" xfId="0" applyFont="1" applyFill="1" applyBorder="1" applyAlignment="1">
      <alignment horizontal="center" vertical="top" wrapText="1"/>
    </xf>
    <xf numFmtId="0" fontId="7" fillId="33" borderId="0" xfId="0" applyFont="1" applyFill="1" applyBorder="1" applyAlignment="1">
      <alignment/>
    </xf>
    <xf numFmtId="0" fontId="4" fillId="33" borderId="0" xfId="0" applyFont="1" applyFill="1" applyAlignment="1">
      <alignment/>
    </xf>
    <xf numFmtId="0" fontId="6" fillId="33" borderId="0" xfId="0" applyFont="1" applyFill="1" applyBorder="1" applyAlignment="1">
      <alignment vertical="top" wrapText="1"/>
    </xf>
    <xf numFmtId="0" fontId="0" fillId="33" borderId="0" xfId="0" applyFill="1" applyAlignment="1">
      <alignment horizontal="center"/>
    </xf>
    <xf numFmtId="0" fontId="8" fillId="33" borderId="0" xfId="0" applyFont="1" applyFill="1" applyBorder="1" applyAlignment="1">
      <alignment horizontal="center"/>
    </xf>
    <xf numFmtId="0" fontId="8" fillId="33" borderId="0" xfId="0" applyFont="1" applyFill="1" applyBorder="1" applyAlignment="1">
      <alignment horizontal="center" wrapText="1"/>
    </xf>
    <xf numFmtId="0" fontId="8" fillId="33" borderId="22" xfId="0" applyFont="1" applyFill="1" applyBorder="1" applyAlignment="1">
      <alignment horizontal="center" vertical="top" wrapText="1"/>
    </xf>
    <xf numFmtId="0" fontId="8" fillId="33" borderId="22" xfId="0" applyFont="1" applyFill="1" applyBorder="1" applyAlignment="1">
      <alignment horizontal="left" vertical="top" wrapText="1"/>
    </xf>
    <xf numFmtId="0" fontId="8" fillId="33" borderId="22" xfId="0" applyFont="1" applyFill="1" applyBorder="1" applyAlignment="1">
      <alignment horizontal="center"/>
    </xf>
    <xf numFmtId="0" fontId="8" fillId="33" borderId="22" xfId="0" applyFont="1" applyFill="1" applyBorder="1" applyAlignment="1">
      <alignment/>
    </xf>
    <xf numFmtId="0" fontId="8" fillId="33" borderId="23" xfId="0" applyFont="1" applyFill="1" applyBorder="1" applyAlignment="1">
      <alignment horizontal="center"/>
    </xf>
    <xf numFmtId="0" fontId="8" fillId="33" borderId="23" xfId="0" applyFont="1" applyFill="1" applyBorder="1" applyAlignment="1">
      <alignment/>
    </xf>
    <xf numFmtId="0" fontId="9" fillId="33" borderId="23" xfId="0" applyFont="1" applyFill="1" applyBorder="1" applyAlignment="1">
      <alignment/>
    </xf>
    <xf numFmtId="0" fontId="8" fillId="33" borderId="24" xfId="0" applyFont="1" applyFill="1" applyBorder="1" applyAlignment="1">
      <alignment horizontal="center"/>
    </xf>
    <xf numFmtId="0" fontId="8" fillId="33" borderId="24" xfId="0" applyFont="1" applyFill="1" applyBorder="1" applyAlignment="1">
      <alignment/>
    </xf>
    <xf numFmtId="0" fontId="9" fillId="33" borderId="24" xfId="0" applyFont="1" applyFill="1" applyBorder="1" applyAlignment="1">
      <alignment/>
    </xf>
    <xf numFmtId="0" fontId="8" fillId="33" borderId="25" xfId="0" applyFont="1" applyFill="1" applyBorder="1" applyAlignment="1">
      <alignment horizontal="center"/>
    </xf>
    <xf numFmtId="0" fontId="8" fillId="33" borderId="25" xfId="0" applyFont="1" applyFill="1" applyBorder="1" applyAlignment="1">
      <alignment/>
    </xf>
    <xf numFmtId="0" fontId="9" fillId="33" borderId="25" xfId="0" applyFont="1" applyFill="1" applyBorder="1" applyAlignment="1">
      <alignment/>
    </xf>
    <xf numFmtId="0" fontId="9" fillId="33" borderId="22" xfId="0" applyFont="1" applyFill="1" applyBorder="1" applyAlignment="1">
      <alignment/>
    </xf>
    <xf numFmtId="0" fontId="4" fillId="33" borderId="0" xfId="0" applyFont="1" applyFill="1" applyAlignment="1">
      <alignment horizontal="center" vertical="center" wrapText="1"/>
    </xf>
    <xf numFmtId="0" fontId="5" fillId="33" borderId="20" xfId="0" applyFont="1" applyFill="1" applyBorder="1" applyAlignment="1">
      <alignment horizontal="center" vertical="top" wrapText="1"/>
    </xf>
    <xf numFmtId="0" fontId="6" fillId="33" borderId="22" xfId="0" applyFont="1" applyFill="1" applyBorder="1" applyAlignment="1">
      <alignment horizontal="center"/>
    </xf>
    <xf numFmtId="0" fontId="6" fillId="33" borderId="26" xfId="0" applyFont="1" applyFill="1" applyBorder="1" applyAlignment="1">
      <alignment horizontal="center"/>
    </xf>
    <xf numFmtId="0" fontId="4" fillId="33" borderId="0" xfId="0" applyFont="1" applyFill="1" applyAlignment="1">
      <alignment horizontal="center"/>
    </xf>
    <xf numFmtId="0" fontId="7" fillId="33" borderId="23" xfId="0" applyFont="1" applyFill="1" applyBorder="1" applyAlignment="1">
      <alignment horizontal="center"/>
    </xf>
    <xf numFmtId="0" fontId="7" fillId="33" borderId="23" xfId="0" applyFont="1" applyFill="1" applyBorder="1" applyAlignment="1">
      <alignment/>
    </xf>
    <xf numFmtId="0" fontId="7" fillId="33" borderId="27" xfId="0" applyFont="1" applyFill="1" applyBorder="1" applyAlignment="1">
      <alignment/>
    </xf>
    <xf numFmtId="0" fontId="7" fillId="33" borderId="24" xfId="0" applyFont="1" applyFill="1" applyBorder="1" applyAlignment="1">
      <alignment horizontal="center"/>
    </xf>
    <xf numFmtId="0" fontId="7" fillId="33" borderId="24" xfId="0" applyFont="1" applyFill="1" applyBorder="1" applyAlignment="1">
      <alignment/>
    </xf>
    <xf numFmtId="0" fontId="7" fillId="33" borderId="28" xfId="0" applyFont="1" applyFill="1" applyBorder="1" applyAlignment="1">
      <alignment/>
    </xf>
    <xf numFmtId="0" fontId="6" fillId="33" borderId="24" xfId="0" applyFont="1" applyFill="1" applyBorder="1" applyAlignment="1">
      <alignment/>
    </xf>
    <xf numFmtId="0" fontId="6" fillId="33" borderId="28" xfId="0" applyFont="1" applyFill="1" applyBorder="1" applyAlignment="1">
      <alignment/>
    </xf>
    <xf numFmtId="0" fontId="7" fillId="33" borderId="29" xfId="0" applyFont="1" applyFill="1" applyBorder="1" applyAlignment="1">
      <alignment/>
    </xf>
    <xf numFmtId="0" fontId="7" fillId="33" borderId="10" xfId="0" applyFont="1" applyFill="1" applyBorder="1" applyAlignment="1">
      <alignment/>
    </xf>
    <xf numFmtId="0" fontId="59" fillId="33" borderId="24" xfId="0" applyFont="1" applyFill="1" applyBorder="1" applyAlignment="1">
      <alignment/>
    </xf>
    <xf numFmtId="0" fontId="10" fillId="33" borderId="0" xfId="0" applyFont="1" applyFill="1" applyAlignment="1">
      <alignment/>
    </xf>
    <xf numFmtId="0" fontId="7" fillId="33" borderId="0" xfId="0" applyFont="1" applyFill="1" applyAlignment="1">
      <alignment vertical="top"/>
    </xf>
    <xf numFmtId="0" fontId="6" fillId="33" borderId="0" xfId="0" applyFont="1" applyFill="1" applyBorder="1" applyAlignment="1">
      <alignment horizontal="center"/>
    </xf>
    <xf numFmtId="0" fontId="6" fillId="33" borderId="23" xfId="0" applyFont="1" applyFill="1" applyBorder="1" applyAlignment="1">
      <alignment horizontal="center"/>
    </xf>
    <xf numFmtId="0" fontId="6" fillId="33" borderId="23" xfId="0" applyFont="1" applyFill="1" applyBorder="1" applyAlignment="1">
      <alignment horizontal="left"/>
    </xf>
    <xf numFmtId="0" fontId="7" fillId="33" borderId="25" xfId="0" applyFont="1" applyFill="1" applyBorder="1" applyAlignment="1">
      <alignment horizontal="center"/>
    </xf>
    <xf numFmtId="0" fontId="7" fillId="33" borderId="25" xfId="0" applyFont="1" applyFill="1" applyBorder="1" applyAlignment="1">
      <alignment/>
    </xf>
    <xf numFmtId="0" fontId="7" fillId="33" borderId="22" xfId="0" applyFont="1" applyFill="1" applyBorder="1" applyAlignment="1">
      <alignment/>
    </xf>
    <xf numFmtId="0" fontId="7" fillId="33" borderId="24" xfId="0" applyFont="1" applyFill="1" applyBorder="1" applyAlignment="1">
      <alignment vertical="justify"/>
    </xf>
    <xf numFmtId="0" fontId="7" fillId="33" borderId="30" xfId="0" applyFont="1" applyFill="1" applyBorder="1" applyAlignment="1">
      <alignment/>
    </xf>
    <xf numFmtId="0" fontId="7" fillId="33" borderId="10" xfId="0" applyFont="1" applyFill="1" applyBorder="1" applyAlignment="1">
      <alignment horizontal="center"/>
    </xf>
    <xf numFmtId="0" fontId="7" fillId="33" borderId="0" xfId="0" applyFont="1" applyFill="1" applyBorder="1" applyAlignment="1">
      <alignment vertical="top" wrapText="1"/>
    </xf>
    <xf numFmtId="0" fontId="6" fillId="33" borderId="23" xfId="0" applyFont="1" applyFill="1" applyBorder="1" applyAlignment="1">
      <alignment horizontal="left" vertical="top" wrapText="1"/>
    </xf>
    <xf numFmtId="0" fontId="6" fillId="33" borderId="23" xfId="0" applyFont="1" applyFill="1" applyBorder="1" applyAlignment="1">
      <alignment horizontal="center" vertical="top" wrapText="1"/>
    </xf>
    <xf numFmtId="0" fontId="7" fillId="33" borderId="24" xfId="0" applyFont="1" applyFill="1" applyBorder="1" applyAlignment="1">
      <alignment horizontal="center" vertical="top"/>
    </xf>
    <xf numFmtId="0" fontId="7" fillId="33" borderId="24" xfId="0" applyFont="1" applyFill="1" applyBorder="1" applyAlignment="1">
      <alignment vertical="top" wrapText="1"/>
    </xf>
    <xf numFmtId="0" fontId="7" fillId="33" borderId="31" xfId="0" applyFont="1" applyFill="1" applyBorder="1" applyAlignment="1">
      <alignment vertical="top" wrapText="1"/>
    </xf>
    <xf numFmtId="0" fontId="7" fillId="33" borderId="28" xfId="0" applyFont="1" applyFill="1" applyBorder="1" applyAlignment="1">
      <alignment vertical="top" wrapText="1"/>
    </xf>
    <xf numFmtId="0" fontId="7" fillId="33" borderId="25" xfId="0" applyFont="1" applyFill="1" applyBorder="1" applyAlignment="1">
      <alignment horizontal="center" vertical="top"/>
    </xf>
    <xf numFmtId="0" fontId="7" fillId="33" borderId="25" xfId="0" applyFont="1" applyFill="1" applyBorder="1" applyAlignment="1">
      <alignment vertical="top" wrapText="1"/>
    </xf>
    <xf numFmtId="0" fontId="6" fillId="33" borderId="22" xfId="0" applyFont="1" applyFill="1" applyBorder="1" applyAlignment="1">
      <alignment vertical="top" wrapText="1"/>
    </xf>
    <xf numFmtId="0" fontId="4" fillId="33" borderId="22" xfId="0" applyFont="1" applyFill="1" applyBorder="1" applyAlignment="1">
      <alignment horizontal="center" vertical="top" wrapText="1"/>
    </xf>
    <xf numFmtId="38" fontId="7" fillId="33" borderId="24" xfId="0" applyNumberFormat="1" applyFont="1" applyFill="1" applyBorder="1" applyAlignment="1">
      <alignment/>
    </xf>
    <xf numFmtId="0" fontId="7" fillId="33" borderId="0" xfId="0" applyFont="1" applyFill="1" applyAlignment="1">
      <alignment vertical="top" wrapText="1"/>
    </xf>
    <xf numFmtId="38" fontId="6" fillId="33" borderId="24" xfId="0" applyNumberFormat="1" applyFont="1" applyFill="1" applyBorder="1" applyAlignment="1">
      <alignment/>
    </xf>
    <xf numFmtId="38" fontId="14" fillId="33" borderId="0" xfId="0" applyNumberFormat="1" applyFont="1" applyFill="1" applyBorder="1" applyAlignment="1">
      <alignment horizontal="right"/>
    </xf>
    <xf numFmtId="0" fontId="6" fillId="33" borderId="24" xfId="0" applyFont="1" applyFill="1" applyBorder="1" applyAlignment="1">
      <alignment horizontal="center"/>
    </xf>
    <xf numFmtId="0" fontId="6" fillId="33" borderId="22" xfId="0" applyFont="1" applyFill="1" applyBorder="1" applyAlignment="1">
      <alignment/>
    </xf>
    <xf numFmtId="0" fontId="60" fillId="33" borderId="24" xfId="0" applyFont="1" applyFill="1" applyBorder="1" applyAlignment="1">
      <alignment/>
    </xf>
    <xf numFmtId="0" fontId="60" fillId="33" borderId="29" xfId="0" applyFont="1" applyFill="1" applyBorder="1" applyAlignment="1">
      <alignment/>
    </xf>
    <xf numFmtId="0" fontId="7" fillId="33" borderId="21" xfId="0" applyFont="1" applyFill="1" applyBorder="1" applyAlignment="1">
      <alignment/>
    </xf>
    <xf numFmtId="0" fontId="6" fillId="33" borderId="10" xfId="0" applyFont="1" applyFill="1" applyBorder="1" applyAlignment="1">
      <alignment horizontal="center"/>
    </xf>
    <xf numFmtId="0" fontId="61" fillId="33" borderId="29" xfId="0" applyFont="1" applyFill="1" applyBorder="1" applyAlignment="1">
      <alignment/>
    </xf>
    <xf numFmtId="0" fontId="61" fillId="33" borderId="21" xfId="0" applyFont="1" applyFill="1" applyBorder="1" applyAlignment="1">
      <alignment/>
    </xf>
    <xf numFmtId="0" fontId="6" fillId="33" borderId="29" xfId="0" applyFont="1" applyFill="1" applyBorder="1" applyAlignment="1">
      <alignment/>
    </xf>
    <xf numFmtId="0" fontId="0" fillId="33" borderId="29" xfId="0" applyFill="1" applyBorder="1" applyAlignment="1">
      <alignment/>
    </xf>
    <xf numFmtId="0" fontId="7" fillId="33" borderId="29" xfId="0" applyFont="1" applyFill="1" applyBorder="1" applyAlignment="1">
      <alignment vertical="top" wrapText="1"/>
    </xf>
    <xf numFmtId="0" fontId="7" fillId="0" borderId="0" xfId="0" applyFont="1" applyFill="1" applyAlignment="1">
      <alignment horizontal="center" vertical="top"/>
    </xf>
    <xf numFmtId="0" fontId="7" fillId="0" borderId="0" xfId="0" applyFont="1" applyFill="1" applyAlignment="1">
      <alignment wrapText="1"/>
    </xf>
    <xf numFmtId="0" fontId="7" fillId="0" borderId="0" xfId="0" applyFont="1" applyFill="1" applyAlignment="1">
      <alignment horizontal="center"/>
    </xf>
    <xf numFmtId="0" fontId="7" fillId="0" borderId="0" xfId="0" applyFont="1" applyFill="1" applyAlignment="1">
      <alignment/>
    </xf>
    <xf numFmtId="0" fontId="0" fillId="0" borderId="0" xfId="0" applyFill="1" applyAlignment="1">
      <alignment/>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3" xfId="0" applyFont="1" applyFill="1" applyBorder="1" applyAlignment="1">
      <alignment horizontal="left" vertical="top" wrapText="1"/>
    </xf>
    <xf numFmtId="0" fontId="5" fillId="0" borderId="23" xfId="0" applyFont="1" applyFill="1" applyBorder="1" applyAlignment="1">
      <alignment horizontal="right" vertical="top" wrapText="1"/>
    </xf>
    <xf numFmtId="0" fontId="5" fillId="0" borderId="24" xfId="0" applyFont="1" applyFill="1" applyBorder="1" applyAlignment="1">
      <alignment horizontal="center" vertical="top" wrapText="1"/>
    </xf>
    <xf numFmtId="0" fontId="5" fillId="0" borderId="24" xfId="0" applyFont="1" applyFill="1" applyBorder="1" applyAlignment="1">
      <alignment horizontal="left" vertical="top" wrapText="1"/>
    </xf>
    <xf numFmtId="0" fontId="5" fillId="0" borderId="24" xfId="0" applyFont="1" applyFill="1" applyBorder="1" applyAlignment="1">
      <alignment horizontal="right" vertical="top" wrapText="1"/>
    </xf>
    <xf numFmtId="0" fontId="5" fillId="0" borderId="25" xfId="0" applyFont="1" applyFill="1" applyBorder="1" applyAlignment="1">
      <alignment horizontal="left" vertical="top" wrapText="1"/>
    </xf>
    <xf numFmtId="0" fontId="5" fillId="0" borderId="25" xfId="0" applyFont="1" applyFill="1" applyBorder="1" applyAlignment="1">
      <alignment horizontal="center" vertical="top" wrapText="1"/>
    </xf>
    <xf numFmtId="0" fontId="5" fillId="0" borderId="25" xfId="0" applyFont="1" applyFill="1" applyBorder="1" applyAlignment="1">
      <alignment horizontal="right" vertical="top" wrapText="1"/>
    </xf>
    <xf numFmtId="0" fontId="5" fillId="0" borderId="22" xfId="0" applyFont="1" applyFill="1" applyBorder="1" applyAlignment="1">
      <alignment horizontal="left" vertical="top" wrapText="1"/>
    </xf>
    <xf numFmtId="0" fontId="5" fillId="0" borderId="22" xfId="0" applyFont="1" applyFill="1" applyBorder="1" applyAlignment="1">
      <alignment horizontal="right" vertical="top" wrapText="1"/>
    </xf>
    <xf numFmtId="0" fontId="5" fillId="0" borderId="10" xfId="0" applyFont="1" applyFill="1" applyBorder="1" applyAlignment="1">
      <alignment horizontal="center" vertical="top" wrapText="1"/>
    </xf>
    <xf numFmtId="0" fontId="5" fillId="0" borderId="14"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14" xfId="0" applyFont="1" applyFill="1" applyBorder="1" applyAlignment="1">
      <alignment horizontal="right" vertical="top" wrapText="1"/>
    </xf>
    <xf numFmtId="0" fontId="7"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xf>
    <xf numFmtId="0" fontId="6" fillId="0" borderId="0" xfId="0" applyFont="1" applyFill="1" applyBorder="1" applyAlignment="1">
      <alignment wrapText="1"/>
    </xf>
    <xf numFmtId="0" fontId="0" fillId="0" borderId="0" xfId="0" applyFill="1" applyAlignment="1">
      <alignment wrapText="1"/>
    </xf>
    <xf numFmtId="0" fontId="6" fillId="0" borderId="0" xfId="0" applyFont="1" applyFill="1" applyAlignment="1">
      <alignment/>
    </xf>
    <xf numFmtId="0" fontId="6" fillId="0" borderId="0" xfId="0" applyFont="1" applyFill="1" applyAlignment="1">
      <alignment horizontal="center" vertical="top"/>
    </xf>
    <xf numFmtId="0" fontId="6" fillId="0" borderId="0" xfId="0" applyFont="1" applyFill="1" applyAlignment="1">
      <alignment wrapText="1"/>
    </xf>
    <xf numFmtId="0" fontId="0" fillId="0" borderId="0" xfId="0" applyFill="1" applyAlignment="1">
      <alignment horizontal="center" vertical="top"/>
    </xf>
    <xf numFmtId="0" fontId="0" fillId="0" borderId="0" xfId="0" applyFill="1" applyAlignment="1">
      <alignment horizontal="center"/>
    </xf>
    <xf numFmtId="0" fontId="5" fillId="33" borderId="0" xfId="0" applyFont="1" applyFill="1" applyBorder="1" applyAlignment="1">
      <alignment vertical="top" wrapText="1"/>
    </xf>
    <xf numFmtId="0" fontId="6" fillId="33" borderId="31" xfId="0" applyFont="1" applyFill="1" applyBorder="1" applyAlignment="1">
      <alignment/>
    </xf>
    <xf numFmtId="38" fontId="15" fillId="33" borderId="29" xfId="0" applyNumberFormat="1" applyFont="1" applyFill="1" applyBorder="1" applyAlignment="1">
      <alignment horizontal="right"/>
    </xf>
    <xf numFmtId="38" fontId="6" fillId="33" borderId="29" xfId="0" applyNumberFormat="1" applyFont="1" applyFill="1" applyBorder="1" applyAlignment="1">
      <alignment horizontal="right"/>
    </xf>
    <xf numFmtId="0" fontId="7" fillId="33" borderId="32" xfId="0" applyFont="1" applyFill="1" applyBorder="1" applyAlignment="1">
      <alignment horizontal="center" vertical="top"/>
    </xf>
    <xf numFmtId="0" fontId="6" fillId="33" borderId="32" xfId="0" applyFont="1" applyFill="1" applyBorder="1" applyAlignment="1">
      <alignment vertical="top"/>
    </xf>
    <xf numFmtId="0" fontId="7" fillId="33" borderId="32" xfId="0" applyFont="1" applyFill="1" applyBorder="1" applyAlignment="1">
      <alignment vertical="top"/>
    </xf>
    <xf numFmtId="0" fontId="6" fillId="33" borderId="33" xfId="0" applyFont="1" applyFill="1" applyBorder="1" applyAlignment="1">
      <alignment vertical="top"/>
    </xf>
    <xf numFmtId="0" fontId="0" fillId="33" borderId="0" xfId="0" applyFill="1" applyAlignment="1">
      <alignment vertical="top"/>
    </xf>
    <xf numFmtId="0" fontId="62" fillId="33" borderId="22" xfId="0" applyFont="1" applyFill="1" applyBorder="1" applyAlignment="1">
      <alignment horizontal="center" vertical="top"/>
    </xf>
    <xf numFmtId="0" fontId="62" fillId="33" borderId="22" xfId="0" applyFont="1" applyFill="1" applyBorder="1" applyAlignment="1">
      <alignment vertical="top"/>
    </xf>
    <xf numFmtId="0" fontId="62" fillId="33" borderId="11" xfId="0" applyFont="1" applyFill="1" applyBorder="1" applyAlignment="1">
      <alignment vertical="top"/>
    </xf>
    <xf numFmtId="0" fontId="62" fillId="33" borderId="18" xfId="0" applyFont="1" applyFill="1" applyBorder="1" applyAlignment="1">
      <alignment vertical="top"/>
    </xf>
    <xf numFmtId="0" fontId="62" fillId="33" borderId="29" xfId="0" applyFont="1" applyFill="1" applyBorder="1" applyAlignment="1">
      <alignment vertical="top"/>
    </xf>
    <xf numFmtId="0" fontId="62" fillId="33" borderId="0" xfId="0" applyFont="1" applyFill="1" applyAlignment="1">
      <alignment vertical="top"/>
    </xf>
    <xf numFmtId="0" fontId="7" fillId="0" borderId="24" xfId="0" applyFont="1" applyFill="1" applyBorder="1" applyAlignment="1">
      <alignment/>
    </xf>
    <xf numFmtId="0" fontId="10" fillId="33" borderId="0" xfId="0" applyFont="1" applyFill="1" applyBorder="1" applyAlignment="1">
      <alignment horizontal="center"/>
    </xf>
    <xf numFmtId="0" fontId="5" fillId="33" borderId="0" xfId="0" applyFont="1" applyFill="1" applyBorder="1" applyAlignment="1">
      <alignment horizontal="center" vertical="top" wrapText="1"/>
    </xf>
    <xf numFmtId="0" fontId="6" fillId="33" borderId="0" xfId="0" applyFont="1" applyFill="1" applyAlignment="1">
      <alignment horizontal="center"/>
    </xf>
    <xf numFmtId="0" fontId="2" fillId="33" borderId="0" xfId="0" applyFont="1" applyFill="1" applyBorder="1" applyAlignment="1">
      <alignment horizontal="center" vertical="top" wrapText="1"/>
    </xf>
    <xf numFmtId="0" fontId="4" fillId="33" borderId="0" xfId="0" applyFont="1" applyFill="1" applyBorder="1" applyAlignment="1">
      <alignment horizontal="center" vertical="top" wrapText="1"/>
    </xf>
    <xf numFmtId="0" fontId="6" fillId="33" borderId="0" xfId="0" applyFont="1" applyFill="1" applyBorder="1" applyAlignment="1">
      <alignment/>
    </xf>
    <xf numFmtId="0" fontId="7" fillId="33" borderId="16" xfId="0" applyFont="1" applyFill="1" applyBorder="1" applyAlignment="1">
      <alignment/>
    </xf>
    <xf numFmtId="0" fontId="6" fillId="33" borderId="16" xfId="0" applyFont="1" applyFill="1" applyBorder="1" applyAlignment="1">
      <alignment/>
    </xf>
    <xf numFmtId="0" fontId="62" fillId="33" borderId="0" xfId="0" applyFont="1" applyFill="1" applyBorder="1" applyAlignment="1">
      <alignment vertical="top"/>
    </xf>
    <xf numFmtId="0" fontId="7" fillId="33" borderId="16" xfId="0" applyFont="1" applyFill="1" applyBorder="1" applyAlignment="1">
      <alignment wrapText="1"/>
    </xf>
    <xf numFmtId="0" fontId="6" fillId="0" borderId="24" xfId="0" applyFont="1" applyFill="1" applyBorder="1" applyAlignment="1">
      <alignment/>
    </xf>
    <xf numFmtId="0" fontId="6" fillId="0" borderId="23" xfId="0" applyFont="1" applyFill="1" applyBorder="1" applyAlignment="1">
      <alignment horizontal="center"/>
    </xf>
    <xf numFmtId="172" fontId="0" fillId="33" borderId="0" xfId="0" applyNumberFormat="1" applyFill="1" applyAlignment="1">
      <alignment/>
    </xf>
    <xf numFmtId="0" fontId="5" fillId="0" borderId="16" xfId="0" applyFont="1" applyFill="1" applyBorder="1" applyAlignment="1">
      <alignment horizontal="right" vertical="top" wrapText="1"/>
    </xf>
    <xf numFmtId="0" fontId="7" fillId="34" borderId="24" xfId="0" applyFont="1" applyFill="1" applyBorder="1" applyAlignment="1">
      <alignment vertical="top" wrapText="1"/>
    </xf>
    <xf numFmtId="0" fontId="7" fillId="34" borderId="29" xfId="0" applyFont="1" applyFill="1" applyBorder="1" applyAlignment="1">
      <alignment/>
    </xf>
    <xf numFmtId="0" fontId="7" fillId="34" borderId="23" xfId="0" applyFont="1" applyFill="1" applyBorder="1" applyAlignment="1">
      <alignment/>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10" fillId="0" borderId="16" xfId="0" applyFont="1" applyBorder="1" applyAlignment="1">
      <alignment horizontal="center"/>
    </xf>
    <xf numFmtId="0" fontId="10" fillId="0" borderId="0" xfId="0" applyFont="1" applyBorder="1" applyAlignment="1">
      <alignment horizontal="center"/>
    </xf>
    <xf numFmtId="0" fontId="10" fillId="0" borderId="17" xfId="0" applyFont="1" applyBorder="1" applyAlignment="1">
      <alignment horizontal="center"/>
    </xf>
    <xf numFmtId="0" fontId="5" fillId="33" borderId="12"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34" xfId="0" applyFont="1" applyFill="1" applyBorder="1" applyAlignment="1">
      <alignment horizontal="center" vertical="top" wrapText="1"/>
    </xf>
    <xf numFmtId="0" fontId="5" fillId="33" borderId="35" xfId="0" applyFont="1" applyFill="1" applyBorder="1" applyAlignment="1">
      <alignment horizontal="center" vertical="top" wrapText="1"/>
    </xf>
    <xf numFmtId="0" fontId="7" fillId="33" borderId="0" xfId="0" applyFont="1" applyFill="1" applyAlignment="1">
      <alignment vertical="top" wrapText="1"/>
    </xf>
    <xf numFmtId="0" fontId="11" fillId="33" borderId="0" xfId="0" applyFont="1" applyFill="1" applyBorder="1" applyAlignment="1">
      <alignment horizontal="center"/>
    </xf>
    <xf numFmtId="0" fontId="6" fillId="33" borderId="0" xfId="0" applyFont="1" applyFill="1" applyBorder="1" applyAlignment="1">
      <alignment horizontal="center" wrapText="1"/>
    </xf>
    <xf numFmtId="0" fontId="2" fillId="33" borderId="0" xfId="0" applyFont="1" applyFill="1" applyBorder="1" applyAlignment="1">
      <alignment horizontal="center"/>
    </xf>
    <xf numFmtId="0" fontId="10" fillId="33" borderId="0" xfId="0" applyFont="1" applyFill="1" applyBorder="1" applyAlignment="1">
      <alignment horizontal="center"/>
    </xf>
    <xf numFmtId="0" fontId="5" fillId="33" borderId="0" xfId="0" applyFont="1" applyFill="1" applyBorder="1" applyAlignment="1">
      <alignment horizontal="center" vertical="top" wrapText="1"/>
    </xf>
    <xf numFmtId="0" fontId="6" fillId="33" borderId="0" xfId="0" applyFont="1" applyFill="1" applyAlignment="1">
      <alignment horizontal="center"/>
    </xf>
    <xf numFmtId="0" fontId="2" fillId="33" borderId="0" xfId="0" applyFont="1" applyFill="1" applyBorder="1" applyAlignment="1">
      <alignment horizontal="center" vertical="top" wrapText="1"/>
    </xf>
    <xf numFmtId="38" fontId="16" fillId="0" borderId="0" xfId="0" applyNumberFormat="1" applyFont="1" applyFill="1" applyBorder="1" applyAlignment="1">
      <alignment horizontal="center" vertical="top" wrapText="1"/>
    </xf>
    <xf numFmtId="0" fontId="7" fillId="33" borderId="0" xfId="0" applyFont="1" applyFill="1" applyAlignment="1">
      <alignment horizontal="left" vertical="top" wrapText="1"/>
    </xf>
    <xf numFmtId="0" fontId="12" fillId="33" borderId="0" xfId="0" applyFont="1" applyFill="1" applyBorder="1" applyAlignment="1">
      <alignment horizontal="center"/>
    </xf>
    <xf numFmtId="0" fontId="6" fillId="33" borderId="0" xfId="0" applyFont="1" applyFill="1" applyBorder="1" applyAlignment="1">
      <alignment horizontal="center" vertical="center" wrapText="1"/>
    </xf>
    <xf numFmtId="0" fontId="6" fillId="0" borderId="0" xfId="0" applyFont="1" applyFill="1" applyBorder="1" applyAlignment="1">
      <alignment wrapText="1"/>
    </xf>
    <xf numFmtId="0" fontId="0" fillId="0" borderId="0" xfId="0" applyFill="1" applyAlignment="1">
      <alignment wrapText="1"/>
    </xf>
    <xf numFmtId="0" fontId="6" fillId="0" borderId="0" xfId="0" applyFont="1" applyFill="1" applyBorder="1" applyAlignment="1">
      <alignment horizontal="center" wrapText="1"/>
    </xf>
    <xf numFmtId="0" fontId="10" fillId="0" borderId="0" xfId="0" applyFont="1" applyFill="1" applyAlignment="1">
      <alignment horizontal="center"/>
    </xf>
    <xf numFmtId="0" fontId="10" fillId="0" borderId="0" xfId="0" applyFont="1" applyFill="1" applyAlignment="1">
      <alignment horizontal="center" vertical="top"/>
    </xf>
    <xf numFmtId="0" fontId="5" fillId="0" borderId="0" xfId="0" applyFont="1" applyFill="1" applyBorder="1" applyAlignment="1">
      <alignment horizontal="center" vertical="top" wrapText="1"/>
    </xf>
    <xf numFmtId="0" fontId="6" fillId="0" borderId="14" xfId="0" applyFont="1" applyFill="1" applyBorder="1" applyAlignment="1">
      <alignment vertical="top" wrapText="1"/>
    </xf>
    <xf numFmtId="0" fontId="0" fillId="0" borderId="14" xfId="0" applyFill="1" applyBorder="1" applyAlignment="1">
      <alignment/>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9"/>
  <sheetViews>
    <sheetView view="pageBreakPreview" zoomScale="60" zoomScalePageLayoutView="0" workbookViewId="0" topLeftCell="A1">
      <selection activeCell="A10" sqref="A10"/>
    </sheetView>
  </sheetViews>
  <sheetFormatPr defaultColWidth="9.140625" defaultRowHeight="12.75"/>
  <cols>
    <col min="1" max="1" width="173.7109375" style="0" customWidth="1"/>
  </cols>
  <sheetData>
    <row r="1" ht="12.75">
      <c r="A1" s="5"/>
    </row>
    <row r="2" ht="33">
      <c r="A2" s="6" t="s">
        <v>0</v>
      </c>
    </row>
    <row r="3" ht="33">
      <c r="A3" s="6"/>
    </row>
    <row r="4" ht="33">
      <c r="A4" s="6"/>
    </row>
    <row r="5" ht="33">
      <c r="A5" s="1"/>
    </row>
    <row r="6" ht="33">
      <c r="A6" s="2" t="s">
        <v>153</v>
      </c>
    </row>
    <row r="7" ht="33">
      <c r="A7" s="2"/>
    </row>
    <row r="8" ht="33">
      <c r="A8" s="2"/>
    </row>
    <row r="9" ht="33">
      <c r="A9" s="2"/>
    </row>
    <row r="10" ht="33">
      <c r="A10" s="2" t="s">
        <v>170</v>
      </c>
    </row>
    <row r="11" ht="33">
      <c r="A11" s="1" t="s">
        <v>1</v>
      </c>
    </row>
    <row r="12" ht="33">
      <c r="A12" s="1" t="s">
        <v>171</v>
      </c>
    </row>
    <row r="13" ht="12.75">
      <c r="A13" s="7"/>
    </row>
    <row r="14" ht="12.75">
      <c r="A14" s="7"/>
    </row>
    <row r="15" ht="12.75">
      <c r="A15" s="7"/>
    </row>
    <row r="16" ht="12.75">
      <c r="A16" s="7"/>
    </row>
    <row r="17" ht="12.75">
      <c r="A17" s="7"/>
    </row>
    <row r="18" ht="12.75">
      <c r="A18" s="7"/>
    </row>
    <row r="19" ht="13.5" thickBot="1">
      <c r="A19" s="3"/>
    </row>
  </sheetData>
  <sheetProtection/>
  <printOptions/>
  <pageMargins left="0.75" right="0.75" top="1" bottom="1" header="0.5" footer="0.5"/>
  <pageSetup fitToHeight="1" fitToWidth="1" horizontalDpi="600" verticalDpi="600" orientation="landscape" paperSize="5" scale="93" r:id="rId1"/>
</worksheet>
</file>

<file path=xl/worksheets/sheet2.xml><?xml version="1.0" encoding="utf-8"?>
<worksheet xmlns="http://schemas.openxmlformats.org/spreadsheetml/2006/main" xmlns:r="http://schemas.openxmlformats.org/officeDocument/2006/relationships">
  <sheetPr>
    <pageSetUpPr fitToPage="1"/>
  </sheetPr>
  <dimension ref="A1:M12"/>
  <sheetViews>
    <sheetView view="pageBreakPreview" zoomScaleSheetLayoutView="100" zoomScalePageLayoutView="0" workbookViewId="0" topLeftCell="B1">
      <selection activeCell="B8" sqref="B8:M8"/>
    </sheetView>
  </sheetViews>
  <sheetFormatPr defaultColWidth="9.140625" defaultRowHeight="12.75"/>
  <cols>
    <col min="13" max="13" width="35.140625" style="0" customWidth="1"/>
  </cols>
  <sheetData>
    <row r="1" spans="1:13" ht="12.75">
      <c r="A1" s="8"/>
      <c r="B1" s="9"/>
      <c r="C1" s="9"/>
      <c r="D1" s="9"/>
      <c r="E1" s="9"/>
      <c r="F1" s="9"/>
      <c r="G1" s="9"/>
      <c r="H1" s="9"/>
      <c r="I1" s="9"/>
      <c r="J1" s="9"/>
      <c r="K1" s="9"/>
      <c r="L1" s="9"/>
      <c r="M1" s="10"/>
    </row>
    <row r="2" spans="1:13" ht="18">
      <c r="A2" s="169" t="s">
        <v>81</v>
      </c>
      <c r="B2" s="170"/>
      <c r="C2" s="170"/>
      <c r="D2" s="170"/>
      <c r="E2" s="170"/>
      <c r="F2" s="170"/>
      <c r="G2" s="170"/>
      <c r="H2" s="170"/>
      <c r="I2" s="170"/>
      <c r="J2" s="170"/>
      <c r="K2" s="170"/>
      <c r="L2" s="170"/>
      <c r="M2" s="171"/>
    </row>
    <row r="3" spans="1:13" ht="12.75">
      <c r="A3" s="11"/>
      <c r="B3" s="4"/>
      <c r="C3" s="4"/>
      <c r="D3" s="4"/>
      <c r="E3" s="4"/>
      <c r="F3" s="4"/>
      <c r="G3" s="4"/>
      <c r="H3" s="4"/>
      <c r="I3" s="4"/>
      <c r="J3" s="4"/>
      <c r="K3" s="4"/>
      <c r="L3" s="4"/>
      <c r="M3" s="12"/>
    </row>
    <row r="4" spans="1:13" ht="12.75">
      <c r="A4" s="11"/>
      <c r="B4" s="4"/>
      <c r="C4" s="4"/>
      <c r="D4" s="4"/>
      <c r="E4" s="4"/>
      <c r="F4" s="4"/>
      <c r="G4" s="4"/>
      <c r="H4" s="4"/>
      <c r="I4" s="4"/>
      <c r="J4" s="4"/>
      <c r="K4" s="4"/>
      <c r="L4" s="4"/>
      <c r="M4" s="12"/>
    </row>
    <row r="5" spans="1:13" ht="12.75">
      <c r="A5" s="11"/>
      <c r="B5" s="4"/>
      <c r="C5" s="4"/>
      <c r="D5" s="4"/>
      <c r="E5" s="4"/>
      <c r="F5" s="4"/>
      <c r="G5" s="4"/>
      <c r="H5" s="4"/>
      <c r="I5" s="4"/>
      <c r="J5" s="4"/>
      <c r="K5" s="4"/>
      <c r="L5" s="4"/>
      <c r="M5" s="12"/>
    </row>
    <row r="6" spans="1:13" ht="63" customHeight="1">
      <c r="A6" s="13">
        <v>1</v>
      </c>
      <c r="B6" s="167" t="s">
        <v>82</v>
      </c>
      <c r="C6" s="167"/>
      <c r="D6" s="167"/>
      <c r="E6" s="167"/>
      <c r="F6" s="167"/>
      <c r="G6" s="167"/>
      <c r="H6" s="167"/>
      <c r="I6" s="167"/>
      <c r="J6" s="167"/>
      <c r="K6" s="167"/>
      <c r="L6" s="167"/>
      <c r="M6" s="168"/>
    </row>
    <row r="7" spans="1:13" ht="54" customHeight="1">
      <c r="A7" s="13">
        <v>2</v>
      </c>
      <c r="B7" s="167" t="s">
        <v>188</v>
      </c>
      <c r="C7" s="167"/>
      <c r="D7" s="167"/>
      <c r="E7" s="167"/>
      <c r="F7" s="167"/>
      <c r="G7" s="167"/>
      <c r="H7" s="167"/>
      <c r="I7" s="167"/>
      <c r="J7" s="167"/>
      <c r="K7" s="167"/>
      <c r="L7" s="167"/>
      <c r="M7" s="168"/>
    </row>
    <row r="8" spans="1:13" ht="56.25" customHeight="1">
      <c r="A8" s="13">
        <v>3</v>
      </c>
      <c r="B8" s="167" t="s">
        <v>83</v>
      </c>
      <c r="C8" s="167"/>
      <c r="D8" s="167"/>
      <c r="E8" s="167"/>
      <c r="F8" s="167"/>
      <c r="G8" s="167"/>
      <c r="H8" s="167"/>
      <c r="I8" s="167"/>
      <c r="J8" s="167"/>
      <c r="K8" s="167"/>
      <c r="L8" s="167"/>
      <c r="M8" s="168"/>
    </row>
    <row r="9" spans="1:13" ht="56.25" customHeight="1">
      <c r="A9" s="13">
        <v>4</v>
      </c>
      <c r="B9" s="167" t="s">
        <v>84</v>
      </c>
      <c r="C9" s="167"/>
      <c r="D9" s="167"/>
      <c r="E9" s="167"/>
      <c r="F9" s="167"/>
      <c r="G9" s="167"/>
      <c r="H9" s="167"/>
      <c r="I9" s="167"/>
      <c r="J9" s="167"/>
      <c r="K9" s="167"/>
      <c r="L9" s="167"/>
      <c r="M9" s="168"/>
    </row>
    <row r="10" spans="1:13" ht="12.75">
      <c r="A10" s="14"/>
      <c r="B10" s="15"/>
      <c r="C10" s="15"/>
      <c r="D10" s="15"/>
      <c r="E10" s="15"/>
      <c r="F10" s="15"/>
      <c r="G10" s="15"/>
      <c r="H10" s="15"/>
      <c r="I10" s="15"/>
      <c r="J10" s="15"/>
      <c r="K10" s="15"/>
      <c r="L10" s="15"/>
      <c r="M10" s="16"/>
    </row>
    <row r="11" spans="1:13" ht="12.75">
      <c r="A11" s="14"/>
      <c r="B11" s="15"/>
      <c r="C11" s="15"/>
      <c r="D11" s="15"/>
      <c r="E11" s="15"/>
      <c r="F11" s="15"/>
      <c r="G11" s="15"/>
      <c r="H11" s="15"/>
      <c r="I11" s="15"/>
      <c r="J11" s="15"/>
      <c r="K11" s="15"/>
      <c r="L11" s="15"/>
      <c r="M11" s="16"/>
    </row>
    <row r="12" spans="1:13" ht="13.5" thickBot="1">
      <c r="A12" s="17"/>
      <c r="B12" s="18"/>
      <c r="C12" s="18"/>
      <c r="D12" s="18"/>
      <c r="E12" s="18"/>
      <c r="F12" s="18"/>
      <c r="G12" s="18"/>
      <c r="H12" s="18"/>
      <c r="I12" s="18"/>
      <c r="J12" s="18"/>
      <c r="K12" s="18"/>
      <c r="L12" s="18"/>
      <c r="M12" s="19"/>
    </row>
  </sheetData>
  <sheetProtection/>
  <mergeCells count="5">
    <mergeCell ref="B9:M9"/>
    <mergeCell ref="A2:M2"/>
    <mergeCell ref="B6:M6"/>
    <mergeCell ref="B7:M7"/>
    <mergeCell ref="B8:M8"/>
  </mergeCells>
  <printOptions/>
  <pageMargins left="0.75" right="0.75" top="1" bottom="1" header="0.5" footer="0.5"/>
  <pageSetup fitToHeight="1" fitToWidth="1"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pageSetUpPr fitToPage="1"/>
  </sheetPr>
  <dimension ref="A1:N43"/>
  <sheetViews>
    <sheetView view="pageBreakPreview" zoomScale="89" zoomScaleSheetLayoutView="89" zoomScalePageLayoutView="0" workbookViewId="0" topLeftCell="A1">
      <selection activeCell="G11" sqref="G11"/>
    </sheetView>
  </sheetViews>
  <sheetFormatPr defaultColWidth="9.140625" defaultRowHeight="12.75"/>
  <cols>
    <col min="1" max="1" width="8.8515625" style="25" customWidth="1"/>
    <col min="2" max="2" width="36.28125" style="25" customWidth="1"/>
    <col min="3" max="3" width="17.28125" style="25" customWidth="1"/>
    <col min="4" max="4" width="13.57421875" style="25" customWidth="1"/>
    <col min="5" max="5" width="12.57421875" style="25" customWidth="1"/>
    <col min="6" max="7" width="13.57421875" style="25" customWidth="1"/>
    <col min="8" max="8" width="17.421875" style="25" customWidth="1"/>
    <col min="9" max="9" width="19.28125" style="25" customWidth="1"/>
    <col min="10" max="10" width="22.8515625" style="25" customWidth="1"/>
    <col min="11" max="11" width="20.7109375" style="25" customWidth="1"/>
    <col min="12" max="12" width="12.00390625" style="25" customWidth="1"/>
    <col min="13" max="16384" width="9.140625" style="25" customWidth="1"/>
  </cols>
  <sheetData>
    <row r="1" spans="1:12" ht="23.25">
      <c r="A1" s="177" t="s">
        <v>9</v>
      </c>
      <c r="B1" s="177"/>
      <c r="C1" s="177"/>
      <c r="D1" s="177"/>
      <c r="E1" s="177"/>
      <c r="F1" s="177"/>
      <c r="G1" s="177"/>
      <c r="H1" s="177"/>
      <c r="I1" s="177"/>
      <c r="J1" s="177"/>
      <c r="K1" s="177"/>
      <c r="L1" s="177"/>
    </row>
    <row r="2" spans="1:12" ht="15" customHeight="1">
      <c r="A2" s="178" t="str">
        <f>Coverpage!A6</f>
        <v>KENDRIYA VIDYALAYA No.2 DHANBAD</v>
      </c>
      <c r="B2" s="178"/>
      <c r="C2" s="178"/>
      <c r="D2" s="178"/>
      <c r="E2" s="178"/>
      <c r="F2" s="178"/>
      <c r="G2" s="178"/>
      <c r="H2" s="178"/>
      <c r="I2" s="178"/>
      <c r="J2" s="178"/>
      <c r="K2" s="178"/>
      <c r="L2" s="178"/>
    </row>
    <row r="3" spans="1:12" ht="15.75">
      <c r="A3" s="179" t="s">
        <v>189</v>
      </c>
      <c r="B3" s="179"/>
      <c r="C3" s="179"/>
      <c r="D3" s="179"/>
      <c r="E3" s="179"/>
      <c r="F3" s="179"/>
      <c r="G3" s="179"/>
      <c r="H3" s="179"/>
      <c r="I3" s="179"/>
      <c r="J3" s="179"/>
      <c r="K3" s="179"/>
      <c r="L3" s="179"/>
    </row>
    <row r="4" spans="1:12" ht="16.5" customHeight="1">
      <c r="A4" s="179" t="s">
        <v>138</v>
      </c>
      <c r="B4" s="179"/>
      <c r="C4" s="179"/>
      <c r="D4" s="179"/>
      <c r="E4" s="179"/>
      <c r="F4" s="179"/>
      <c r="G4" s="179"/>
      <c r="H4" s="179"/>
      <c r="I4" s="179"/>
      <c r="J4" s="179"/>
      <c r="K4" s="179"/>
      <c r="L4" s="179"/>
    </row>
    <row r="5" ht="16.5" customHeight="1" thickBot="1"/>
    <row r="6" spans="1:12" s="47" customFormat="1" ht="16.5" customHeight="1" thickBot="1">
      <c r="A6" s="172" t="s">
        <v>10</v>
      </c>
      <c r="B6" s="172" t="s">
        <v>11</v>
      </c>
      <c r="C6" s="172" t="s">
        <v>12</v>
      </c>
      <c r="D6" s="174" t="s">
        <v>13</v>
      </c>
      <c r="E6" s="175"/>
      <c r="F6" s="174" t="s">
        <v>14</v>
      </c>
      <c r="G6" s="175"/>
      <c r="H6" s="172" t="s">
        <v>178</v>
      </c>
      <c r="I6" s="172" t="s">
        <v>179</v>
      </c>
      <c r="J6" s="172" t="s">
        <v>172</v>
      </c>
      <c r="K6" s="172" t="s">
        <v>174</v>
      </c>
      <c r="L6" s="172" t="s">
        <v>15</v>
      </c>
    </row>
    <row r="7" spans="1:12" s="47" customFormat="1" ht="30.75" customHeight="1" thickBot="1">
      <c r="A7" s="173"/>
      <c r="B7" s="173"/>
      <c r="C7" s="173"/>
      <c r="D7" s="48" t="s">
        <v>173</v>
      </c>
      <c r="E7" s="48" t="s">
        <v>175</v>
      </c>
      <c r="F7" s="26" t="s">
        <v>176</v>
      </c>
      <c r="G7" s="26" t="s">
        <v>177</v>
      </c>
      <c r="H7" s="173"/>
      <c r="I7" s="173"/>
      <c r="J7" s="173"/>
      <c r="K7" s="173"/>
      <c r="L7" s="173"/>
    </row>
    <row r="8" spans="1:12" s="51" customFormat="1" ht="16.5" customHeight="1" thickBot="1">
      <c r="A8" s="49">
        <v>1</v>
      </c>
      <c r="B8" s="49">
        <v>2</v>
      </c>
      <c r="C8" s="49">
        <v>3</v>
      </c>
      <c r="D8" s="49">
        <v>4</v>
      </c>
      <c r="E8" s="50">
        <v>5</v>
      </c>
      <c r="F8" s="49">
        <v>6</v>
      </c>
      <c r="G8" s="49">
        <v>7</v>
      </c>
      <c r="H8" s="49">
        <v>8</v>
      </c>
      <c r="I8" s="49">
        <v>9</v>
      </c>
      <c r="J8" s="49">
        <v>10</v>
      </c>
      <c r="K8" s="49">
        <v>11</v>
      </c>
      <c r="L8" s="49">
        <v>12</v>
      </c>
    </row>
    <row r="9" spans="1:12" ht="16.5" customHeight="1">
      <c r="A9" s="52">
        <v>1</v>
      </c>
      <c r="B9" s="53" t="s">
        <v>16</v>
      </c>
      <c r="C9" s="53"/>
      <c r="D9" s="53"/>
      <c r="E9" s="54"/>
      <c r="F9" s="53"/>
      <c r="G9" s="53"/>
      <c r="H9" s="53"/>
      <c r="I9" s="53"/>
      <c r="J9" s="53"/>
      <c r="K9" s="53"/>
      <c r="L9" s="53"/>
    </row>
    <row r="10" spans="1:14" ht="16.5" customHeight="1">
      <c r="A10" s="55"/>
      <c r="B10" s="56" t="s">
        <v>17</v>
      </c>
      <c r="C10" s="56">
        <v>500</v>
      </c>
      <c r="D10" s="56">
        <v>5</v>
      </c>
      <c r="E10" s="57">
        <v>5</v>
      </c>
      <c r="F10" s="56">
        <f>40+36+36+41+37</f>
        <v>190</v>
      </c>
      <c r="G10" s="56">
        <f>45*5</f>
        <v>225</v>
      </c>
      <c r="H10" s="56">
        <f>(C10*F10*12)-(500*40*12)-8860</f>
        <v>891140</v>
      </c>
      <c r="I10" s="56">
        <f>(C10*F10*5)-(500*40*5)-7105</f>
        <v>367895</v>
      </c>
      <c r="J10" s="56">
        <f>500*35*5*12</f>
        <v>1050000</v>
      </c>
      <c r="K10" s="56">
        <v>1100000</v>
      </c>
      <c r="L10" s="56"/>
      <c r="M10" s="25">
        <v>1941140</v>
      </c>
      <c r="N10" s="25">
        <v>798290</v>
      </c>
    </row>
    <row r="11" spans="1:12" ht="16.5" customHeight="1">
      <c r="A11" s="55"/>
      <c r="B11" s="56" t="s">
        <v>18</v>
      </c>
      <c r="C11" s="56">
        <v>500</v>
      </c>
      <c r="D11" s="56">
        <v>5</v>
      </c>
      <c r="E11" s="57">
        <v>5</v>
      </c>
      <c r="F11" s="56">
        <f>39+40+40+42+39</f>
        <v>200</v>
      </c>
      <c r="G11" s="56">
        <f>45*5</f>
        <v>225</v>
      </c>
      <c r="H11" s="56">
        <f>(C11*F11*12)-(500*25*12)</f>
        <v>1050000</v>
      </c>
      <c r="I11" s="56">
        <f>(C11*F11*5)-(500*25*5)-7105</f>
        <v>430395</v>
      </c>
      <c r="J11" s="56">
        <f>(500*35*3*12)+(500*40*2*12)</f>
        <v>1110000</v>
      </c>
      <c r="K11" s="56">
        <f>(500*35*3*12)+(500*40*2*12)</f>
        <v>1110000</v>
      </c>
      <c r="L11" s="56"/>
    </row>
    <row r="12" spans="1:14" ht="16.5" customHeight="1">
      <c r="A12" s="55"/>
      <c r="B12" s="56" t="s">
        <v>19</v>
      </c>
      <c r="C12" s="56"/>
      <c r="D12" s="56"/>
      <c r="E12" s="57"/>
      <c r="F12" s="56"/>
      <c r="G12" s="56"/>
      <c r="H12" s="149"/>
      <c r="I12" s="149"/>
      <c r="J12" s="56">
        <f>C12*F12*12</f>
        <v>0</v>
      </c>
      <c r="K12" s="56">
        <f>C12*G12*12</f>
        <v>0</v>
      </c>
      <c r="L12" s="56"/>
      <c r="M12" s="25">
        <f>H10+H11</f>
        <v>1941140</v>
      </c>
      <c r="N12" s="25">
        <f>I10+I11</f>
        <v>798290</v>
      </c>
    </row>
    <row r="13" spans="1:14" ht="16.5" customHeight="1">
      <c r="A13" s="55"/>
      <c r="B13" s="56" t="s">
        <v>20</v>
      </c>
      <c r="C13" s="56"/>
      <c r="D13" s="56"/>
      <c r="E13" s="57"/>
      <c r="F13" s="56"/>
      <c r="G13" s="56"/>
      <c r="H13" s="56">
        <v>0</v>
      </c>
      <c r="I13" s="56">
        <v>0</v>
      </c>
      <c r="J13" s="56">
        <f>C13*F13*12</f>
        <v>0</v>
      </c>
      <c r="K13" s="56">
        <f>C13*G13*12</f>
        <v>0</v>
      </c>
      <c r="L13" s="56"/>
      <c r="M13" s="25">
        <v>1941140</v>
      </c>
      <c r="N13" s="25">
        <v>798290</v>
      </c>
    </row>
    <row r="14" spans="1:14" ht="16.5" customHeight="1">
      <c r="A14" s="55"/>
      <c r="B14" s="56" t="s">
        <v>21</v>
      </c>
      <c r="C14" s="56"/>
      <c r="D14" s="56"/>
      <c r="E14" s="57"/>
      <c r="F14" s="56"/>
      <c r="G14" s="56"/>
      <c r="H14" s="56">
        <v>0</v>
      </c>
      <c r="I14" s="56">
        <v>0</v>
      </c>
      <c r="J14" s="56">
        <f>C14*F14*12</f>
        <v>0</v>
      </c>
      <c r="K14" s="56">
        <f>C14*G14*12</f>
        <v>0</v>
      </c>
      <c r="L14" s="56"/>
      <c r="M14" s="25">
        <f>M13-M12</f>
        <v>0</v>
      </c>
      <c r="N14" s="25">
        <f>N13-N12</f>
        <v>0</v>
      </c>
    </row>
    <row r="15" spans="1:12" ht="16.5" customHeight="1">
      <c r="A15" s="55"/>
      <c r="B15" s="58" t="s">
        <v>22</v>
      </c>
      <c r="C15" s="58"/>
      <c r="D15" s="58">
        <f>SUM(D10:D14)</f>
        <v>10</v>
      </c>
      <c r="E15" s="59">
        <f aca="true" t="shared" si="0" ref="E15:K15">SUM(E10:E14)</f>
        <v>10</v>
      </c>
      <c r="F15" s="58">
        <f t="shared" si="0"/>
        <v>390</v>
      </c>
      <c r="G15" s="58">
        <f t="shared" si="0"/>
        <v>450</v>
      </c>
      <c r="H15" s="160">
        <f t="shared" si="0"/>
        <v>1941140</v>
      </c>
      <c r="I15" s="58">
        <f t="shared" si="0"/>
        <v>798290</v>
      </c>
      <c r="J15" s="58">
        <f t="shared" si="0"/>
        <v>2160000</v>
      </c>
      <c r="K15" s="58">
        <f t="shared" si="0"/>
        <v>2210000</v>
      </c>
      <c r="L15" s="56"/>
    </row>
    <row r="16" spans="1:12" ht="16.5" customHeight="1">
      <c r="A16" s="55"/>
      <c r="B16" s="58"/>
      <c r="C16" s="58"/>
      <c r="D16" s="58"/>
      <c r="E16" s="59"/>
      <c r="F16" s="58"/>
      <c r="G16" s="135"/>
      <c r="H16" s="136"/>
      <c r="I16" s="137"/>
      <c r="J16" s="59"/>
      <c r="K16" s="58"/>
      <c r="L16" s="56"/>
    </row>
    <row r="17" spans="1:12" ht="16.5" customHeight="1">
      <c r="A17" s="55">
        <v>2</v>
      </c>
      <c r="B17" s="58" t="s">
        <v>23</v>
      </c>
      <c r="C17" s="58"/>
      <c r="D17" s="58"/>
      <c r="E17" s="59"/>
      <c r="F17" s="58"/>
      <c r="G17" s="58"/>
      <c r="H17" s="87"/>
      <c r="I17" s="87"/>
      <c r="J17" s="58"/>
      <c r="K17" s="58"/>
      <c r="L17" s="56"/>
    </row>
    <row r="18" spans="1:12" ht="16.5" customHeight="1">
      <c r="A18" s="55"/>
      <c r="B18" s="58"/>
      <c r="C18" s="58"/>
      <c r="D18" s="58"/>
      <c r="E18" s="59"/>
      <c r="F18" s="58"/>
      <c r="G18" s="58"/>
      <c r="H18" s="58"/>
      <c r="I18" s="58"/>
      <c r="J18" s="58"/>
      <c r="K18" s="58"/>
      <c r="L18" s="56"/>
    </row>
    <row r="19" spans="1:12" ht="16.5" customHeight="1">
      <c r="A19" s="55">
        <v>3</v>
      </c>
      <c r="B19" s="56" t="s">
        <v>24</v>
      </c>
      <c r="C19" s="56"/>
      <c r="D19" s="56"/>
      <c r="E19" s="57"/>
      <c r="F19" s="56"/>
      <c r="G19" s="56"/>
      <c r="H19" s="56"/>
      <c r="I19" s="56"/>
      <c r="J19" s="56"/>
      <c r="K19" s="56"/>
      <c r="L19" s="56"/>
    </row>
    <row r="20" spans="1:12" ht="16.5" customHeight="1">
      <c r="A20" s="55"/>
      <c r="B20" s="56" t="s">
        <v>25</v>
      </c>
      <c r="C20" s="56">
        <v>100</v>
      </c>
      <c r="D20" s="56">
        <v>8</v>
      </c>
      <c r="E20" s="57">
        <v>8</v>
      </c>
      <c r="F20" s="56">
        <f>390-70</f>
        <v>320</v>
      </c>
      <c r="G20" s="56">
        <f>450-100</f>
        <v>350</v>
      </c>
      <c r="H20" s="56">
        <v>313200</v>
      </c>
      <c r="I20" s="56">
        <v>73500</v>
      </c>
      <c r="J20" s="56">
        <f>C20*F20*12</f>
        <v>384000</v>
      </c>
      <c r="K20" s="56">
        <f>C20*G20*12</f>
        <v>420000</v>
      </c>
      <c r="L20" s="56"/>
    </row>
    <row r="21" spans="1:12" ht="16.5" customHeight="1">
      <c r="A21" s="55"/>
      <c r="B21" s="56" t="s">
        <v>26</v>
      </c>
      <c r="C21" s="56"/>
      <c r="D21" s="56"/>
      <c r="E21" s="57"/>
      <c r="F21" s="56">
        <v>0</v>
      </c>
      <c r="G21" s="56">
        <v>0</v>
      </c>
      <c r="H21" s="149"/>
      <c r="I21" s="56">
        <f>F21*150*6</f>
        <v>0</v>
      </c>
      <c r="J21" s="56">
        <f>C21*F21*12</f>
        <v>0</v>
      </c>
      <c r="K21" s="56">
        <f>C21*G21*12</f>
        <v>0</v>
      </c>
      <c r="L21" s="56"/>
    </row>
    <row r="22" spans="1:12" ht="16.5" customHeight="1">
      <c r="A22" s="55"/>
      <c r="B22" s="58" t="s">
        <v>22</v>
      </c>
      <c r="C22" s="58"/>
      <c r="D22" s="58">
        <f>D20+D21</f>
        <v>8</v>
      </c>
      <c r="E22" s="59">
        <f aca="true" t="shared" si="1" ref="E22:K22">E20+E21</f>
        <v>8</v>
      </c>
      <c r="F22" s="58">
        <f t="shared" si="1"/>
        <v>320</v>
      </c>
      <c r="G22" s="58">
        <f t="shared" si="1"/>
        <v>350</v>
      </c>
      <c r="H22" s="58">
        <f t="shared" si="1"/>
        <v>313200</v>
      </c>
      <c r="I22" s="58">
        <f t="shared" si="1"/>
        <v>73500</v>
      </c>
      <c r="J22" s="58">
        <f t="shared" si="1"/>
        <v>384000</v>
      </c>
      <c r="K22" s="58">
        <f t="shared" si="1"/>
        <v>420000</v>
      </c>
      <c r="L22" s="58"/>
    </row>
    <row r="23" spans="1:12" ht="16.5" customHeight="1">
      <c r="A23" s="55"/>
      <c r="B23" s="56"/>
      <c r="C23" s="56"/>
      <c r="D23" s="56"/>
      <c r="E23" s="57"/>
      <c r="F23" s="56"/>
      <c r="G23" s="85"/>
      <c r="H23" s="88"/>
      <c r="I23" s="56"/>
      <c r="J23" s="56"/>
      <c r="K23" s="56"/>
      <c r="L23" s="56"/>
    </row>
    <row r="24" spans="1:12" ht="16.5" customHeight="1">
      <c r="A24" s="55">
        <v>4</v>
      </c>
      <c r="B24" s="56" t="s">
        <v>27</v>
      </c>
      <c r="C24" s="56"/>
      <c r="D24" s="56"/>
      <c r="E24" s="57"/>
      <c r="F24" s="56"/>
      <c r="G24" s="56"/>
      <c r="H24" s="56">
        <v>5473</v>
      </c>
      <c r="I24" s="56">
        <v>0</v>
      </c>
      <c r="J24" s="56">
        <v>50000</v>
      </c>
      <c r="K24" s="56">
        <f aca="true" t="shared" si="2" ref="K24:K30">J24</f>
        <v>50000</v>
      </c>
      <c r="L24" s="56"/>
    </row>
    <row r="25" spans="1:12" ht="16.5" customHeight="1">
      <c r="A25" s="55"/>
      <c r="B25" s="56"/>
      <c r="C25" s="56"/>
      <c r="D25" s="56"/>
      <c r="E25" s="57"/>
      <c r="F25" s="56"/>
      <c r="G25" s="56"/>
      <c r="H25" s="56"/>
      <c r="I25" s="56"/>
      <c r="J25" s="56"/>
      <c r="K25" s="56">
        <f t="shared" si="2"/>
        <v>0</v>
      </c>
      <c r="L25" s="56"/>
    </row>
    <row r="26" spans="1:12" ht="16.5" customHeight="1">
      <c r="A26" s="55">
        <v>5</v>
      </c>
      <c r="B26" s="56" t="s">
        <v>163</v>
      </c>
      <c r="C26" s="56"/>
      <c r="D26" s="56"/>
      <c r="E26" s="57"/>
      <c r="F26" s="56"/>
      <c r="G26" s="56"/>
      <c r="H26" s="56"/>
      <c r="I26" s="56"/>
      <c r="J26" s="56"/>
      <c r="K26" s="56">
        <f t="shared" si="2"/>
        <v>0</v>
      </c>
      <c r="L26" s="56"/>
    </row>
    <row r="27" spans="1:12" ht="16.5" customHeight="1">
      <c r="A27" s="55"/>
      <c r="B27" s="56"/>
      <c r="C27" s="56"/>
      <c r="D27" s="56"/>
      <c r="E27" s="57"/>
      <c r="F27" s="56"/>
      <c r="G27" s="56"/>
      <c r="H27" s="56"/>
      <c r="I27" s="56"/>
      <c r="J27" s="56"/>
      <c r="K27" s="56">
        <f t="shared" si="2"/>
        <v>0</v>
      </c>
      <c r="L27" s="56"/>
    </row>
    <row r="28" spans="1:12" ht="16.5" customHeight="1">
      <c r="A28" s="55">
        <v>6</v>
      </c>
      <c r="B28" s="56" t="s">
        <v>164</v>
      </c>
      <c r="C28" s="56"/>
      <c r="D28" s="56"/>
      <c r="E28" s="57"/>
      <c r="F28" s="56"/>
      <c r="G28" s="56"/>
      <c r="H28" s="25">
        <f>47768+80150+31249+11446</f>
        <v>170613</v>
      </c>
      <c r="I28" s="25">
        <f>8647+73050+25000</f>
        <v>106697</v>
      </c>
      <c r="J28" s="56"/>
      <c r="K28" s="56">
        <f t="shared" si="2"/>
        <v>0</v>
      </c>
      <c r="L28" s="56"/>
    </row>
    <row r="29" spans="1:12" ht="16.5" customHeight="1">
      <c r="A29" s="55"/>
      <c r="B29" s="56"/>
      <c r="C29" s="56"/>
      <c r="D29" s="56"/>
      <c r="E29" s="57"/>
      <c r="F29" s="56"/>
      <c r="G29" s="56"/>
      <c r="H29" s="56"/>
      <c r="I29" s="56"/>
      <c r="J29" s="56"/>
      <c r="K29" s="56">
        <f t="shared" si="2"/>
        <v>0</v>
      </c>
      <c r="L29" s="56"/>
    </row>
    <row r="30" spans="1:12" ht="16.5" customHeight="1">
      <c r="A30" s="55">
        <v>7</v>
      </c>
      <c r="B30" s="56" t="s">
        <v>28</v>
      </c>
      <c r="C30" s="56"/>
      <c r="D30" s="56"/>
      <c r="E30" s="57"/>
      <c r="F30" s="56"/>
      <c r="G30" s="61"/>
      <c r="H30" s="56">
        <v>15909</v>
      </c>
      <c r="I30" s="56">
        <v>5911</v>
      </c>
      <c r="J30" s="56">
        <v>25000</v>
      </c>
      <c r="K30" s="56">
        <f t="shared" si="2"/>
        <v>25000</v>
      </c>
      <c r="L30" s="56"/>
    </row>
    <row r="31" spans="1:12" ht="16.5" customHeight="1">
      <c r="A31" s="55"/>
      <c r="B31" s="58" t="s">
        <v>22</v>
      </c>
      <c r="C31" s="56"/>
      <c r="D31" s="58">
        <f>D24+D26+D28+D30</f>
        <v>0</v>
      </c>
      <c r="E31" s="59">
        <f>E24+E26+E28+E30</f>
        <v>0</v>
      </c>
      <c r="F31" s="58">
        <f>F24+F26+F28+F30</f>
        <v>0</v>
      </c>
      <c r="G31" s="58">
        <f>G29+G30</f>
        <v>0</v>
      </c>
      <c r="H31" s="58">
        <f>H24+H26+H28+H30+H29</f>
        <v>191995</v>
      </c>
      <c r="I31" s="58">
        <f>I24+I26+I28+I30+I29</f>
        <v>112608</v>
      </c>
      <c r="J31" s="58">
        <f>J24+J26+J28+J30</f>
        <v>75000</v>
      </c>
      <c r="K31" s="58">
        <f>K24+K26+K28+K30</f>
        <v>75000</v>
      </c>
      <c r="L31" s="56"/>
    </row>
    <row r="32" spans="1:12" ht="16.5" customHeight="1">
      <c r="A32" s="55"/>
      <c r="B32" s="56"/>
      <c r="C32" s="56"/>
      <c r="D32" s="56"/>
      <c r="E32" s="57"/>
      <c r="F32" s="56"/>
      <c r="G32" s="56"/>
      <c r="H32" s="62"/>
      <c r="I32" s="60"/>
      <c r="J32" s="60"/>
      <c r="K32" s="56"/>
      <c r="L32" s="56"/>
    </row>
    <row r="33" spans="1:12" s="142" customFormat="1" ht="16.5" customHeight="1" thickBot="1">
      <c r="A33" s="138"/>
      <c r="B33" s="139" t="s">
        <v>29</v>
      </c>
      <c r="C33" s="140"/>
      <c r="D33" s="139">
        <f>D15+D17+D22+D31</f>
        <v>18</v>
      </c>
      <c r="E33" s="141">
        <f aca="true" t="shared" si="3" ref="E33:K33">E15+E17+E22+E31</f>
        <v>18</v>
      </c>
      <c r="F33" s="139">
        <f t="shared" si="3"/>
        <v>710</v>
      </c>
      <c r="G33" s="139">
        <f t="shared" si="3"/>
        <v>800</v>
      </c>
      <c r="H33" s="139">
        <f>H15+H17+H22+H31+H32</f>
        <v>2446335</v>
      </c>
      <c r="I33" s="139">
        <f>I15+I17+I22+I31+I32</f>
        <v>984398</v>
      </c>
      <c r="J33" s="139">
        <f>J15+J17+J22+J31+J32</f>
        <v>2619000</v>
      </c>
      <c r="K33" s="139">
        <f t="shared" si="3"/>
        <v>2705000</v>
      </c>
      <c r="L33" s="140"/>
    </row>
    <row r="34" spans="1:12" ht="16.5" customHeight="1">
      <c r="A34" s="63" t="s">
        <v>30</v>
      </c>
      <c r="B34" s="24"/>
      <c r="C34" s="24"/>
      <c r="D34" s="24"/>
      <c r="E34" s="24"/>
      <c r="F34" s="24"/>
      <c r="G34" s="24"/>
      <c r="H34" s="24"/>
      <c r="I34" s="24"/>
      <c r="J34" s="24"/>
      <c r="K34" s="24"/>
      <c r="L34" s="24"/>
    </row>
    <row r="35" spans="1:12" ht="16.5" customHeight="1">
      <c r="A35" s="24">
        <v>1</v>
      </c>
      <c r="B35" s="24" t="s">
        <v>31</v>
      </c>
      <c r="C35" s="24"/>
      <c r="D35" s="24"/>
      <c r="E35" s="24"/>
      <c r="F35" s="24"/>
      <c r="G35" s="24"/>
      <c r="H35" s="24"/>
      <c r="I35" s="24"/>
      <c r="J35" s="24"/>
      <c r="K35" s="24"/>
      <c r="L35" s="24"/>
    </row>
    <row r="36" spans="1:12" ht="16.5" customHeight="1">
      <c r="A36" s="24">
        <v>2</v>
      </c>
      <c r="B36" s="24" t="s">
        <v>32</v>
      </c>
      <c r="C36" s="24"/>
      <c r="D36" s="24"/>
      <c r="E36" s="24"/>
      <c r="F36" s="24"/>
      <c r="G36" s="24"/>
      <c r="H36" s="24"/>
      <c r="I36" s="24"/>
      <c r="J36" s="24"/>
      <c r="K36" s="24"/>
      <c r="L36" s="24"/>
    </row>
    <row r="37" spans="1:12" ht="16.5" customHeight="1">
      <c r="A37" s="64">
        <v>3</v>
      </c>
      <c r="B37" s="176" t="s">
        <v>33</v>
      </c>
      <c r="C37" s="176"/>
      <c r="D37" s="176"/>
      <c r="E37" s="176"/>
      <c r="F37" s="176"/>
      <c r="G37" s="176"/>
      <c r="H37" s="176"/>
      <c r="I37" s="176"/>
      <c r="J37" s="176"/>
      <c r="K37" s="176"/>
      <c r="L37" s="176"/>
    </row>
    <row r="38" spans="2:9" ht="16.5" customHeight="1">
      <c r="B38" s="25" t="s">
        <v>161</v>
      </c>
      <c r="H38" s="25">
        <f>H33</f>
        <v>2446335</v>
      </c>
      <c r="I38" s="25">
        <f>I33</f>
        <v>984398</v>
      </c>
    </row>
    <row r="39" spans="2:9" ht="16.5" customHeight="1">
      <c r="B39" s="25" t="s">
        <v>142</v>
      </c>
      <c r="H39" s="25">
        <v>308301</v>
      </c>
      <c r="I39" s="25">
        <v>367423</v>
      </c>
    </row>
    <row r="40" spans="2:12" ht="16.5" customHeight="1" thickBot="1">
      <c r="B40" s="25" t="s">
        <v>159</v>
      </c>
      <c r="H40" s="149">
        <v>5000</v>
      </c>
      <c r="I40" s="149">
        <v>5000</v>
      </c>
      <c r="L40" s="139"/>
    </row>
    <row r="41" spans="2:8" ht="16.5" customHeight="1">
      <c r="B41" s="25" t="s">
        <v>158</v>
      </c>
      <c r="H41" s="56"/>
    </row>
    <row r="42" ht="16.5" customHeight="1">
      <c r="B42" s="25" t="s">
        <v>167</v>
      </c>
    </row>
    <row r="43" spans="2:9" ht="16.5" customHeight="1">
      <c r="B43" s="25" t="s">
        <v>160</v>
      </c>
      <c r="H43" s="25">
        <f>SUM(H38:H42)</f>
        <v>2759636</v>
      </c>
      <c r="I43" s="25">
        <f>SUM(I38:I42)</f>
        <v>1356821</v>
      </c>
    </row>
    <row r="44" ht="16.5" customHeight="1"/>
    <row r="45" ht="16.5" customHeight="1"/>
    <row r="46" ht="16.5" customHeight="1"/>
    <row r="47" ht="16.5" customHeight="1"/>
  </sheetData>
  <sheetProtection/>
  <mergeCells count="15">
    <mergeCell ref="A1:L1"/>
    <mergeCell ref="A2:L2"/>
    <mergeCell ref="A3:L3"/>
    <mergeCell ref="A4:L4"/>
    <mergeCell ref="A6:A7"/>
    <mergeCell ref="B6:B7"/>
    <mergeCell ref="C6:C7"/>
    <mergeCell ref="D6:E6"/>
    <mergeCell ref="K6:K7"/>
    <mergeCell ref="L6:L7"/>
    <mergeCell ref="B37:L37"/>
    <mergeCell ref="F6:G6"/>
    <mergeCell ref="H6:H7"/>
    <mergeCell ref="I6:I7"/>
    <mergeCell ref="J6:J7"/>
  </mergeCells>
  <printOptions/>
  <pageMargins left="0.7" right="0.7" top="0.75" bottom="0.75" header="0.3" footer="0.3"/>
  <pageSetup fitToHeight="1" fitToWidth="1" horizontalDpi="600" verticalDpi="600" orientation="landscape" paperSize="5" scale="78" r:id="rId1"/>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55"/>
  <sheetViews>
    <sheetView view="pageBreakPreview" zoomScaleSheetLayoutView="100" zoomScalePageLayoutView="0" workbookViewId="0" topLeftCell="A26">
      <selection activeCell="G43" sqref="G43"/>
    </sheetView>
  </sheetViews>
  <sheetFormatPr defaultColWidth="9.140625" defaultRowHeight="12.75"/>
  <cols>
    <col min="1" max="1" width="11.421875" style="30" customWidth="1"/>
    <col min="2" max="2" width="69.7109375" style="25" customWidth="1"/>
    <col min="3" max="3" width="18.421875" style="25" customWidth="1"/>
    <col min="4" max="4" width="27.00390625" style="25" customWidth="1"/>
    <col min="5" max="5" width="22.7109375" style="25" customWidth="1"/>
    <col min="6" max="6" width="23.57421875" style="25" customWidth="1"/>
    <col min="7" max="7" width="41.140625" style="25" customWidth="1"/>
    <col min="8" max="8" width="33.140625" style="25" customWidth="1"/>
    <col min="9" max="9" width="12.28125" style="25" customWidth="1"/>
    <col min="10" max="16384" width="9.140625" style="25" customWidth="1"/>
  </cols>
  <sheetData>
    <row r="1" spans="1:8" ht="18">
      <c r="A1" s="180" t="s">
        <v>34</v>
      </c>
      <c r="B1" s="180"/>
      <c r="C1" s="180"/>
      <c r="D1" s="180"/>
      <c r="E1" s="180"/>
      <c r="F1" s="180"/>
      <c r="G1" s="180"/>
      <c r="H1" s="150"/>
    </row>
    <row r="2" spans="1:8" ht="15.75">
      <c r="A2" s="181" t="str">
        <f>SC1!A2</f>
        <v>KENDRIYA VIDYALAYA No.2 DHANBAD</v>
      </c>
      <c r="B2" s="181"/>
      <c r="C2" s="181"/>
      <c r="D2" s="181"/>
      <c r="E2" s="181"/>
      <c r="F2" s="181"/>
      <c r="G2" s="181"/>
      <c r="H2" s="151"/>
    </row>
    <row r="3" spans="1:8" ht="15.75">
      <c r="A3" s="183" t="s">
        <v>187</v>
      </c>
      <c r="B3" s="183"/>
      <c r="C3" s="183"/>
      <c r="D3" s="183"/>
      <c r="E3" s="183"/>
      <c r="F3" s="183"/>
      <c r="G3" s="183"/>
      <c r="H3" s="153"/>
    </row>
    <row r="4" spans="1:8" ht="18.75" thickBot="1">
      <c r="A4" s="182" t="s">
        <v>141</v>
      </c>
      <c r="B4" s="182"/>
      <c r="C4" s="182"/>
      <c r="D4" s="182"/>
      <c r="E4" s="182"/>
      <c r="F4" s="182"/>
      <c r="G4" s="182"/>
      <c r="H4" s="152"/>
    </row>
    <row r="5" spans="1:8" ht="51.75" customHeight="1" thickBot="1">
      <c r="A5" s="26" t="s">
        <v>35</v>
      </c>
      <c r="B5" s="26" t="s">
        <v>36</v>
      </c>
      <c r="C5" s="26" t="s">
        <v>180</v>
      </c>
      <c r="D5" s="26" t="s">
        <v>181</v>
      </c>
      <c r="E5" s="26" t="s">
        <v>182</v>
      </c>
      <c r="F5" s="26" t="s">
        <v>183</v>
      </c>
      <c r="G5" s="84" t="s">
        <v>37</v>
      </c>
      <c r="H5" s="154"/>
    </row>
    <row r="6" spans="1:8" ht="18.75" thickBot="1">
      <c r="A6" s="49">
        <v>1</v>
      </c>
      <c r="B6" s="49">
        <v>2</v>
      </c>
      <c r="C6" s="49">
        <v>3</v>
      </c>
      <c r="D6" s="49">
        <v>4</v>
      </c>
      <c r="E6" s="49" t="s">
        <v>152</v>
      </c>
      <c r="F6" s="49">
        <v>6</v>
      </c>
      <c r="G6" s="49">
        <v>7</v>
      </c>
      <c r="H6" s="65"/>
    </row>
    <row r="7" spans="1:8" ht="18">
      <c r="A7" s="66">
        <v>1</v>
      </c>
      <c r="B7" s="67" t="s">
        <v>38</v>
      </c>
      <c r="C7" s="66"/>
      <c r="D7" s="161"/>
      <c r="E7" s="66"/>
      <c r="F7" s="66"/>
      <c r="G7" s="66"/>
      <c r="H7" s="65"/>
    </row>
    <row r="8" spans="1:8" ht="18">
      <c r="A8" s="55" t="s">
        <v>39</v>
      </c>
      <c r="B8" s="56" t="s">
        <v>40</v>
      </c>
      <c r="C8" s="56">
        <v>0</v>
      </c>
      <c r="D8" s="149">
        <v>65455</v>
      </c>
      <c r="E8" s="56">
        <v>100000</v>
      </c>
      <c r="F8" s="56">
        <v>100000</v>
      </c>
      <c r="G8" s="56"/>
      <c r="H8" s="27"/>
    </row>
    <row r="9" spans="1:8" ht="18">
      <c r="A9" s="55" t="s">
        <v>41</v>
      </c>
      <c r="B9" s="56" t="s">
        <v>42</v>
      </c>
      <c r="C9" s="56">
        <v>0</v>
      </c>
      <c r="D9" s="149"/>
      <c r="E9" s="56"/>
      <c r="F9" s="56"/>
      <c r="G9" s="56"/>
      <c r="H9" s="27"/>
    </row>
    <row r="10" spans="1:8" ht="18">
      <c r="A10" s="55" t="s">
        <v>2</v>
      </c>
      <c r="B10" s="56" t="s">
        <v>43</v>
      </c>
      <c r="C10" s="56"/>
      <c r="D10" s="149"/>
      <c r="E10" s="56"/>
      <c r="F10" s="56"/>
      <c r="G10" s="56"/>
      <c r="H10" s="27"/>
    </row>
    <row r="11" spans="1:8" ht="18">
      <c r="A11" s="55"/>
      <c r="B11" s="56" t="s">
        <v>44</v>
      </c>
      <c r="C11" s="56">
        <v>105822</v>
      </c>
      <c r="D11" s="149">
        <f>51825</f>
        <v>51825</v>
      </c>
      <c r="E11" s="56">
        <v>100000</v>
      </c>
      <c r="F11" s="56">
        <v>100000</v>
      </c>
      <c r="G11" s="56"/>
      <c r="H11" s="27"/>
    </row>
    <row r="12" spans="1:8" ht="18">
      <c r="A12" s="55"/>
      <c r="B12" s="56" t="s">
        <v>45</v>
      </c>
      <c r="C12" s="56"/>
      <c r="D12" s="149"/>
      <c r="E12" s="56">
        <v>25000</v>
      </c>
      <c r="F12" s="56">
        <v>10000</v>
      </c>
      <c r="G12" s="56"/>
      <c r="H12" s="27"/>
    </row>
    <row r="13" spans="1:8" ht="18">
      <c r="A13" s="55"/>
      <c r="B13" s="56" t="s">
        <v>184</v>
      </c>
      <c r="C13" s="56">
        <v>12850</v>
      </c>
      <c r="D13" s="56">
        <v>18260</v>
      </c>
      <c r="E13" s="56">
        <v>25000</v>
      </c>
      <c r="F13" s="56">
        <v>10000</v>
      </c>
      <c r="G13" s="56"/>
      <c r="H13" s="27"/>
    </row>
    <row r="14" spans="1:8" ht="18.75" thickBot="1">
      <c r="A14" s="68"/>
      <c r="B14" s="69" t="s">
        <v>46</v>
      </c>
      <c r="C14" s="69"/>
      <c r="D14" s="69"/>
      <c r="E14" s="69">
        <v>25000</v>
      </c>
      <c r="F14" s="56">
        <v>10000</v>
      </c>
      <c r="G14" s="69"/>
      <c r="H14" s="27"/>
    </row>
    <row r="15" spans="1:8" s="28" customFormat="1" ht="18.75" thickBot="1">
      <c r="A15" s="89"/>
      <c r="B15" s="90" t="s">
        <v>22</v>
      </c>
      <c r="C15" s="90">
        <f>C8+C11+C12+C13+C14</f>
        <v>118672</v>
      </c>
      <c r="D15" s="90">
        <f>D8+D11+D12+D13+D14</f>
        <v>135540</v>
      </c>
      <c r="E15" s="90">
        <f>E8+E11+E12+E13+E14</f>
        <v>275000</v>
      </c>
      <c r="F15" s="90">
        <f>F8+F11+F12+F13+F14</f>
        <v>230000</v>
      </c>
      <c r="G15" s="90"/>
      <c r="H15" s="155"/>
    </row>
    <row r="16" spans="1:8" ht="18">
      <c r="A16" s="52" t="s">
        <v>3</v>
      </c>
      <c r="B16" s="53" t="s">
        <v>47</v>
      </c>
      <c r="C16" s="53"/>
      <c r="D16" s="53"/>
      <c r="E16" s="53">
        <v>10000</v>
      </c>
      <c r="F16" s="53">
        <v>10000</v>
      </c>
      <c r="G16" s="53"/>
      <c r="H16" s="27"/>
    </row>
    <row r="17" spans="1:8" ht="18">
      <c r="A17" s="55" t="s">
        <v>48</v>
      </c>
      <c r="B17" s="56" t="s">
        <v>49</v>
      </c>
      <c r="C17" s="56"/>
      <c r="D17" s="149"/>
      <c r="E17" s="56">
        <v>10000</v>
      </c>
      <c r="F17" s="53">
        <v>10000</v>
      </c>
      <c r="G17" s="56"/>
      <c r="H17" s="27"/>
    </row>
    <row r="18" spans="1:8" ht="18">
      <c r="A18" s="55" t="s">
        <v>4</v>
      </c>
      <c r="B18" s="71" t="s">
        <v>50</v>
      </c>
      <c r="C18" s="56">
        <v>6162</v>
      </c>
      <c r="D18" s="149"/>
      <c r="E18" s="56">
        <v>30000</v>
      </c>
      <c r="F18" s="53">
        <v>25000</v>
      </c>
      <c r="G18" s="56"/>
      <c r="H18" s="27"/>
    </row>
    <row r="19" spans="1:8" ht="23.25" customHeight="1">
      <c r="A19" s="55" t="s">
        <v>5</v>
      </c>
      <c r="B19" s="56" t="s">
        <v>51</v>
      </c>
      <c r="C19" s="56"/>
      <c r="D19" s="149">
        <v>14280</v>
      </c>
      <c r="E19" s="149">
        <v>50000</v>
      </c>
      <c r="F19" s="53">
        <v>50000</v>
      </c>
      <c r="G19" s="56"/>
      <c r="H19" s="159"/>
    </row>
    <row r="20" spans="1:8" ht="18" customHeight="1">
      <c r="A20" s="55" t="s">
        <v>6</v>
      </c>
      <c r="B20" s="56" t="s">
        <v>154</v>
      </c>
      <c r="C20" s="56">
        <v>8120</v>
      </c>
      <c r="D20" s="149">
        <v>2000</v>
      </c>
      <c r="E20" s="56">
        <v>12000</v>
      </c>
      <c r="F20" s="53">
        <v>15000</v>
      </c>
      <c r="G20" s="56"/>
      <c r="H20" s="156"/>
    </row>
    <row r="21" spans="1:8" ht="18" customHeight="1">
      <c r="A21" s="55" t="s">
        <v>7</v>
      </c>
      <c r="B21" s="56" t="s">
        <v>52</v>
      </c>
      <c r="C21" s="149">
        <v>23859</v>
      </c>
      <c r="D21" s="149"/>
      <c r="E21" s="149">
        <v>40000</v>
      </c>
      <c r="F21" s="53">
        <v>50000</v>
      </c>
      <c r="G21" s="56"/>
      <c r="H21" s="156"/>
    </row>
    <row r="22" spans="1:8" ht="18" customHeight="1">
      <c r="A22" s="55" t="s">
        <v>8</v>
      </c>
      <c r="B22" s="56" t="s">
        <v>155</v>
      </c>
      <c r="C22" s="56"/>
      <c r="D22" s="149"/>
      <c r="E22" s="56">
        <v>5000</v>
      </c>
      <c r="F22" s="53">
        <v>5000</v>
      </c>
      <c r="G22" s="56"/>
      <c r="H22" s="156"/>
    </row>
    <row r="23" spans="1:8" ht="18" customHeight="1">
      <c r="A23" s="55" t="s">
        <v>53</v>
      </c>
      <c r="B23" s="56" t="s">
        <v>156</v>
      </c>
      <c r="C23" s="56">
        <v>358380</v>
      </c>
      <c r="D23" s="149">
        <f>1255+123115</f>
        <v>124370</v>
      </c>
      <c r="E23" s="56">
        <v>450000</v>
      </c>
      <c r="F23" s="53">
        <f>E23</f>
        <v>450000</v>
      </c>
      <c r="G23" s="56"/>
      <c r="H23" s="156"/>
    </row>
    <row r="24" spans="1:8" ht="18" customHeight="1">
      <c r="A24" s="55" t="s">
        <v>54</v>
      </c>
      <c r="B24" s="56" t="s">
        <v>55</v>
      </c>
      <c r="C24" s="56">
        <v>21803</v>
      </c>
      <c r="D24" s="149">
        <f>2013</f>
        <v>2013</v>
      </c>
      <c r="E24" s="56">
        <v>10000</v>
      </c>
      <c r="F24" s="53">
        <v>13000</v>
      </c>
      <c r="G24" s="56"/>
      <c r="H24" s="156"/>
    </row>
    <row r="25" spans="1:8" ht="18">
      <c r="A25" s="55" t="s">
        <v>56</v>
      </c>
      <c r="B25" s="56" t="s">
        <v>57</v>
      </c>
      <c r="C25" s="56">
        <v>12509</v>
      </c>
      <c r="D25" s="149">
        <f>1888</f>
        <v>1888</v>
      </c>
      <c r="E25" s="56">
        <v>50000</v>
      </c>
      <c r="F25" s="53">
        <v>25000</v>
      </c>
      <c r="G25" s="56"/>
      <c r="H25" s="27"/>
    </row>
    <row r="26" spans="1:8" ht="18">
      <c r="A26" s="55" t="s">
        <v>58</v>
      </c>
      <c r="B26" s="56" t="s">
        <v>59</v>
      </c>
      <c r="C26" s="56"/>
      <c r="D26" s="149">
        <f>1928</f>
        <v>1928</v>
      </c>
      <c r="E26" s="56">
        <v>15000</v>
      </c>
      <c r="F26" s="53">
        <v>10000</v>
      </c>
      <c r="G26" s="56"/>
      <c r="H26" s="27"/>
    </row>
    <row r="27" spans="1:8" ht="18">
      <c r="A27" s="55" t="s">
        <v>60</v>
      </c>
      <c r="B27" s="71" t="s">
        <v>61</v>
      </c>
      <c r="C27" s="56">
        <v>1158086</v>
      </c>
      <c r="D27" s="149">
        <f>298480</f>
        <v>298480</v>
      </c>
      <c r="E27" s="56">
        <v>1000000</v>
      </c>
      <c r="F27" s="53">
        <v>1000000</v>
      </c>
      <c r="G27" s="56"/>
      <c r="H27" s="159"/>
    </row>
    <row r="28" spans="1:8" ht="18">
      <c r="A28" s="55" t="s">
        <v>62</v>
      </c>
      <c r="B28" s="71" t="s">
        <v>63</v>
      </c>
      <c r="C28" s="56"/>
      <c r="D28" s="149"/>
      <c r="E28" s="56"/>
      <c r="F28" s="53"/>
      <c r="G28" s="56"/>
      <c r="H28" s="27"/>
    </row>
    <row r="29" spans="1:8" ht="18">
      <c r="A29" s="55"/>
      <c r="B29" s="71" t="s">
        <v>64</v>
      </c>
      <c r="C29" s="56"/>
      <c r="D29" s="56"/>
      <c r="E29" s="56">
        <v>50000</v>
      </c>
      <c r="F29" s="53">
        <v>50000</v>
      </c>
      <c r="G29" s="56"/>
      <c r="H29" s="27"/>
    </row>
    <row r="30" spans="1:8" ht="18">
      <c r="A30" s="55"/>
      <c r="B30" s="56" t="s">
        <v>65</v>
      </c>
      <c r="C30" s="56"/>
      <c r="D30" s="56"/>
      <c r="E30" s="56">
        <v>15000</v>
      </c>
      <c r="F30" s="53">
        <v>10000</v>
      </c>
      <c r="G30" s="56"/>
      <c r="H30" s="27"/>
    </row>
    <row r="31" spans="1:9" ht="18.75" customHeight="1" thickBot="1">
      <c r="A31" s="55"/>
      <c r="B31" s="69" t="s">
        <v>66</v>
      </c>
      <c r="C31" s="69">
        <f>218+16186+1294+79034</f>
        <v>96732</v>
      </c>
      <c r="D31" s="69">
        <f>6118+18526</f>
        <v>24644</v>
      </c>
      <c r="E31" s="69">
        <v>100000</v>
      </c>
      <c r="F31" s="53">
        <v>95000</v>
      </c>
      <c r="G31" s="69"/>
      <c r="H31" s="156"/>
      <c r="I31" s="184"/>
    </row>
    <row r="32" spans="1:9" s="28" customFormat="1" ht="18.75" thickBot="1">
      <c r="A32" s="89"/>
      <c r="B32" s="90" t="s">
        <v>22</v>
      </c>
      <c r="C32" s="90">
        <f>SUM(C16:C31)</f>
        <v>1685651</v>
      </c>
      <c r="D32" s="90">
        <f>SUM(D16:D31)</f>
        <v>469603</v>
      </c>
      <c r="E32" s="90">
        <f>SUM(E16:E31)</f>
        <v>1847000</v>
      </c>
      <c r="F32" s="90">
        <f>SUM(F16:F31)</f>
        <v>1818000</v>
      </c>
      <c r="G32" s="90"/>
      <c r="H32" s="157"/>
      <c r="I32" s="184"/>
    </row>
    <row r="33" spans="1:9" ht="18">
      <c r="A33" s="55" t="s">
        <v>67</v>
      </c>
      <c r="B33" s="53" t="s">
        <v>68</v>
      </c>
      <c r="C33" s="53"/>
      <c r="D33" s="53"/>
      <c r="E33" s="53"/>
      <c r="F33" s="53"/>
      <c r="G33" s="53"/>
      <c r="H33" s="156"/>
      <c r="I33" s="184"/>
    </row>
    <row r="34" spans="1:9" ht="18">
      <c r="A34" s="55"/>
      <c r="B34" s="56" t="s">
        <v>69</v>
      </c>
      <c r="C34" s="56">
        <v>5539</v>
      </c>
      <c r="D34" s="56"/>
      <c r="E34" s="56">
        <v>20000</v>
      </c>
      <c r="F34" s="56">
        <v>20000</v>
      </c>
      <c r="G34" s="56"/>
      <c r="H34" s="156"/>
      <c r="I34" s="184"/>
    </row>
    <row r="35" spans="1:9" ht="18">
      <c r="A35" s="55"/>
      <c r="B35" s="56" t="s">
        <v>70</v>
      </c>
      <c r="C35" s="56">
        <v>3184</v>
      </c>
      <c r="D35" s="56"/>
      <c r="E35" s="56">
        <v>6000</v>
      </c>
      <c r="F35" s="56">
        <v>6000</v>
      </c>
      <c r="G35" s="56"/>
      <c r="H35" s="156"/>
      <c r="I35" s="184"/>
    </row>
    <row r="36" spans="1:8" ht="18.75" thickBot="1">
      <c r="A36" s="55"/>
      <c r="B36" s="69" t="s">
        <v>71</v>
      </c>
      <c r="C36" s="69"/>
      <c r="D36" s="69"/>
      <c r="E36" s="69"/>
      <c r="F36" s="69"/>
      <c r="G36" s="69"/>
      <c r="H36" s="27"/>
    </row>
    <row r="37" spans="1:8" s="28" customFormat="1" ht="18.75" thickBot="1">
      <c r="A37" s="89"/>
      <c r="B37" s="90" t="s">
        <v>22</v>
      </c>
      <c r="C37" s="90">
        <f>SUM(C33:C36)</f>
        <v>8723</v>
      </c>
      <c r="D37" s="90">
        <f>SUM(D33:D36)</f>
        <v>0</v>
      </c>
      <c r="E37" s="90">
        <f>SUM(E33:E36)</f>
        <v>26000</v>
      </c>
      <c r="F37" s="90">
        <f>SUM(F33:F36)</f>
        <v>26000</v>
      </c>
      <c r="G37" s="90"/>
      <c r="H37" s="155"/>
    </row>
    <row r="38" spans="1:8" ht="18">
      <c r="A38" s="55" t="s">
        <v>72</v>
      </c>
      <c r="B38" s="53" t="s">
        <v>73</v>
      </c>
      <c r="C38" s="53"/>
      <c r="D38" s="53"/>
      <c r="E38" s="53"/>
      <c r="F38" s="53"/>
      <c r="G38" s="53"/>
      <c r="H38" s="27"/>
    </row>
    <row r="39" spans="1:8" ht="18">
      <c r="A39" s="55" t="s">
        <v>74</v>
      </c>
      <c r="B39" s="56" t="s">
        <v>75</v>
      </c>
      <c r="C39" s="56"/>
      <c r="D39" s="56"/>
      <c r="E39" s="56"/>
      <c r="F39" s="53"/>
      <c r="G39" s="56"/>
      <c r="H39" s="27"/>
    </row>
    <row r="40" spans="1:8" ht="18">
      <c r="A40" s="55" t="s">
        <v>76</v>
      </c>
      <c r="B40" s="56" t="s">
        <v>185</v>
      </c>
      <c r="C40" s="25">
        <f>47768+80150+31249+11446</f>
        <v>170613</v>
      </c>
      <c r="D40" s="56">
        <f>1800+26490+8647+900</f>
        <v>37837</v>
      </c>
      <c r="E40" s="56">
        <v>25000</v>
      </c>
      <c r="F40" s="53">
        <v>25000</v>
      </c>
      <c r="G40" s="56"/>
      <c r="H40" s="27"/>
    </row>
    <row r="41" spans="1:8" ht="18">
      <c r="A41" s="55" t="s">
        <v>77</v>
      </c>
      <c r="B41" s="56" t="s">
        <v>78</v>
      </c>
      <c r="C41" s="91">
        <v>0</v>
      </c>
      <c r="D41" s="56">
        <v>0</v>
      </c>
      <c r="E41" s="56"/>
      <c r="F41" s="53"/>
      <c r="G41" s="56"/>
      <c r="H41" s="27"/>
    </row>
    <row r="42" spans="1:8" ht="18">
      <c r="A42" s="68" t="s">
        <v>79</v>
      </c>
      <c r="B42" s="72" t="s">
        <v>145</v>
      </c>
      <c r="C42" s="92">
        <v>0</v>
      </c>
      <c r="D42" s="93"/>
      <c r="E42" s="165">
        <v>0</v>
      </c>
      <c r="F42" s="166">
        <v>0</v>
      </c>
      <c r="G42" s="60"/>
      <c r="H42" s="27"/>
    </row>
    <row r="43" spans="1:8" ht="18">
      <c r="A43" s="73"/>
      <c r="B43" s="20" t="s">
        <v>146</v>
      </c>
      <c r="C43" s="92"/>
      <c r="D43" s="93"/>
      <c r="E43" s="60"/>
      <c r="F43" s="53"/>
      <c r="G43" s="60"/>
      <c r="H43" s="27"/>
    </row>
    <row r="44" spans="1:8" ht="18">
      <c r="A44" s="73"/>
      <c r="B44" s="21" t="s">
        <v>147</v>
      </c>
      <c r="C44" s="92"/>
      <c r="D44" s="93"/>
      <c r="E44" s="60"/>
      <c r="F44" s="53"/>
      <c r="G44" s="60"/>
      <c r="H44" s="27"/>
    </row>
    <row r="45" spans="1:8" ht="18.75" thickBot="1">
      <c r="A45" s="73"/>
      <c r="B45" s="21" t="s">
        <v>148</v>
      </c>
      <c r="C45" s="92">
        <v>388228</v>
      </c>
      <c r="D45" s="93">
        <v>147142</v>
      </c>
      <c r="E45" s="60">
        <v>380000</v>
      </c>
      <c r="F45" s="53">
        <v>380000</v>
      </c>
      <c r="G45" s="60"/>
      <c r="H45" s="27"/>
    </row>
    <row r="46" spans="1:8" s="28" customFormat="1" ht="18.75" thickBot="1">
      <c r="A46" s="94"/>
      <c r="B46" s="90" t="s">
        <v>22</v>
      </c>
      <c r="C46" s="95">
        <f>SUM(C38:C45)</f>
        <v>558841</v>
      </c>
      <c r="D46" s="96">
        <f>SUM(D38:D45)</f>
        <v>184979</v>
      </c>
      <c r="E46" s="95">
        <f>SUM(E38:E45)</f>
        <v>405000</v>
      </c>
      <c r="F46" s="95">
        <f>SUM(F38:F45)</f>
        <v>405000</v>
      </c>
      <c r="G46" s="97"/>
      <c r="H46" s="155"/>
    </row>
    <row r="47" spans="1:8" s="148" customFormat="1" ht="33" customHeight="1" thickBot="1">
      <c r="A47" s="143"/>
      <c r="B47" s="144" t="s">
        <v>80</v>
      </c>
      <c r="C47" s="145">
        <f>C15+C32+C37+C46</f>
        <v>2371887</v>
      </c>
      <c r="D47" s="146">
        <f>D15+D32+D37+D46</f>
        <v>790122</v>
      </c>
      <c r="E47" s="147">
        <f>E15+E32+E37+E46</f>
        <v>2553000</v>
      </c>
      <c r="F47" s="147">
        <f>F15+F32+F37+F46</f>
        <v>2479000</v>
      </c>
      <c r="G47" s="147"/>
      <c r="H47" s="158"/>
    </row>
    <row r="48" ht="12.75">
      <c r="B48" s="25" t="s">
        <v>166</v>
      </c>
    </row>
    <row r="50" spans="2:4" ht="12.75">
      <c r="B50" s="25" t="s">
        <v>168</v>
      </c>
      <c r="C50" s="25">
        <v>367423</v>
      </c>
      <c r="D50" s="25">
        <v>543249</v>
      </c>
    </row>
    <row r="51" spans="2:4" ht="12.75">
      <c r="B51" s="25" t="s">
        <v>169</v>
      </c>
      <c r="C51" s="25">
        <v>5000</v>
      </c>
      <c r="D51" s="25">
        <v>5000</v>
      </c>
    </row>
    <row r="52" spans="2:6" ht="12.75">
      <c r="B52" s="25" t="s">
        <v>162</v>
      </c>
      <c r="C52" s="25">
        <f>SC3!D27</f>
        <v>15326</v>
      </c>
      <c r="D52" s="25">
        <f>SC3!E27</f>
        <v>18450</v>
      </c>
      <c r="E52" s="25">
        <f>SC3!F27</f>
        <v>438423</v>
      </c>
      <c r="F52" s="25">
        <f>SC3!G27</f>
        <v>226000</v>
      </c>
    </row>
    <row r="53" spans="2:6" ht="12.75">
      <c r="B53" s="25" t="s">
        <v>160</v>
      </c>
      <c r="C53" s="25">
        <f>SUM(C47:C52)</f>
        <v>2759636</v>
      </c>
      <c r="D53" s="25">
        <f>SUM(D47:D52)</f>
        <v>1356821</v>
      </c>
      <c r="E53" s="25">
        <f>SUM(E47:E52)</f>
        <v>2991423</v>
      </c>
      <c r="F53" s="25">
        <f>SUM(F47:F52)</f>
        <v>2705000</v>
      </c>
    </row>
    <row r="55" ht="12.75">
      <c r="D55" s="162"/>
    </row>
  </sheetData>
  <sheetProtection/>
  <mergeCells count="5">
    <mergeCell ref="A1:G1"/>
    <mergeCell ref="A2:G2"/>
    <mergeCell ref="A4:G4"/>
    <mergeCell ref="A3:G3"/>
    <mergeCell ref="I31:I35"/>
  </mergeCells>
  <printOptions horizontalCentered="1" verticalCentered="1"/>
  <pageMargins left="0" right="0" top="0" bottom="0" header="0" footer="0"/>
  <pageSetup fitToHeight="1" fitToWidth="1" horizontalDpi="600" verticalDpi="600" orientation="landscape" paperSize="5" scale="66" r:id="rId1"/>
</worksheet>
</file>

<file path=xl/worksheets/sheet5.xml><?xml version="1.0" encoding="utf-8"?>
<worksheet xmlns="http://schemas.openxmlformats.org/spreadsheetml/2006/main" xmlns:r="http://schemas.openxmlformats.org/officeDocument/2006/relationships">
  <sheetPr>
    <pageSetUpPr fitToPage="1"/>
  </sheetPr>
  <dimension ref="B1:H32"/>
  <sheetViews>
    <sheetView view="pageBreakPreview" zoomScale="78" zoomScaleSheetLayoutView="78" zoomScalePageLayoutView="0" workbookViewId="0" topLeftCell="A9">
      <selection activeCell="F27" sqref="F27"/>
    </sheetView>
  </sheetViews>
  <sheetFormatPr defaultColWidth="9.140625" defaultRowHeight="12.75"/>
  <cols>
    <col min="1" max="1" width="3.28125" style="25" customWidth="1"/>
    <col min="2" max="2" width="7.140625" style="25" customWidth="1"/>
    <col min="3" max="3" width="37.28125" style="25" customWidth="1"/>
    <col min="4" max="4" width="25.421875" style="25" customWidth="1"/>
    <col min="5" max="5" width="30.8515625" style="25" customWidth="1"/>
    <col min="6" max="6" width="24.421875" style="25" customWidth="1"/>
    <col min="7" max="7" width="19.00390625" style="25" customWidth="1"/>
    <col min="8" max="8" width="30.421875" style="25" customWidth="1"/>
    <col min="9" max="16384" width="9.140625" style="25" customWidth="1"/>
  </cols>
  <sheetData>
    <row r="1" spans="2:8" ht="18">
      <c r="B1" s="180" t="s">
        <v>85</v>
      </c>
      <c r="C1" s="180"/>
      <c r="D1" s="180"/>
      <c r="E1" s="180"/>
      <c r="F1" s="180"/>
      <c r="G1" s="180"/>
      <c r="H1" s="180"/>
    </row>
    <row r="2" spans="2:8" ht="18">
      <c r="B2" s="65"/>
      <c r="C2" s="65"/>
      <c r="D2" s="65"/>
      <c r="E2" s="65"/>
      <c r="F2" s="65"/>
      <c r="G2" s="65"/>
      <c r="H2" s="65"/>
    </row>
    <row r="3" spans="2:8" ht="18" customHeight="1">
      <c r="B3" s="181" t="str">
        <f>SC2!A2</f>
        <v>KENDRIYA VIDYALAYA No.2 DHANBAD</v>
      </c>
      <c r="C3" s="181"/>
      <c r="D3" s="181"/>
      <c r="E3" s="181"/>
      <c r="F3" s="181"/>
      <c r="G3" s="181"/>
      <c r="H3" s="181"/>
    </row>
    <row r="4" spans="2:8" ht="18">
      <c r="B4" s="24"/>
      <c r="C4" s="182" t="str">
        <f>SC2!A3</f>
        <v>REVISED ESTIMATE 2022-23 &amp; BUDGET ESTIMATE 2023-24</v>
      </c>
      <c r="D4" s="182"/>
      <c r="E4" s="182"/>
      <c r="F4" s="182"/>
      <c r="G4" s="182"/>
      <c r="H4" s="182"/>
    </row>
    <row r="5" spans="2:8" ht="18">
      <c r="B5" s="182" t="s">
        <v>139</v>
      </c>
      <c r="C5" s="182"/>
      <c r="D5" s="182"/>
      <c r="E5" s="182"/>
      <c r="F5" s="182"/>
      <c r="G5" s="182"/>
      <c r="H5" s="182"/>
    </row>
    <row r="6" spans="2:8" ht="18.75" thickBot="1">
      <c r="B6" s="24"/>
      <c r="C6" s="24"/>
      <c r="D6" s="24"/>
      <c r="E6" s="24"/>
      <c r="F6" s="24"/>
      <c r="G6" s="24"/>
      <c r="H6" s="24"/>
    </row>
    <row r="7" spans="2:8" ht="79.5" customHeight="1" thickBot="1">
      <c r="B7" s="26" t="s">
        <v>35</v>
      </c>
      <c r="C7" s="26" t="s">
        <v>36</v>
      </c>
      <c r="D7" s="26" t="str">
        <f>SC2!C5</f>
        <v>Actuals 2021-22** </v>
      </c>
      <c r="E7" s="26" t="str">
        <f>SC2!D5</f>
        <v>Actuals 2022-23 upto  31.07.2022</v>
      </c>
      <c r="F7" s="26" t="str">
        <f>SC2!E5</f>
        <v>Revised Estimate 2022-23</v>
      </c>
      <c r="G7" s="26" t="str">
        <f>SC2!F5</f>
        <v>Budget Estimate 2023-24</v>
      </c>
      <c r="H7" s="26" t="s">
        <v>37</v>
      </c>
    </row>
    <row r="8" spans="2:8" ht="18.75" thickBot="1">
      <c r="B8" s="49">
        <v>1</v>
      </c>
      <c r="C8" s="49">
        <v>2</v>
      </c>
      <c r="D8" s="49">
        <v>3</v>
      </c>
      <c r="E8" s="49">
        <v>4</v>
      </c>
      <c r="F8" s="49">
        <v>5</v>
      </c>
      <c r="G8" s="49">
        <v>6</v>
      </c>
      <c r="H8" s="49">
        <v>7</v>
      </c>
    </row>
    <row r="9" spans="2:8" ht="36.75" thickBot="1">
      <c r="B9" s="66"/>
      <c r="C9" s="75" t="s">
        <v>86</v>
      </c>
      <c r="D9" s="76"/>
      <c r="E9" s="26"/>
      <c r="F9" s="76"/>
      <c r="G9" s="76"/>
      <c r="H9" s="76"/>
    </row>
    <row r="10" spans="2:8" ht="18">
      <c r="B10" s="77">
        <v>1</v>
      </c>
      <c r="C10" s="78" t="s">
        <v>87</v>
      </c>
      <c r="D10" s="78"/>
      <c r="E10" s="78"/>
      <c r="F10" s="78"/>
      <c r="G10" s="78"/>
      <c r="H10" s="78"/>
    </row>
    <row r="11" spans="2:8" ht="18">
      <c r="B11" s="77">
        <v>2</v>
      </c>
      <c r="C11" s="78" t="s">
        <v>88</v>
      </c>
      <c r="D11" s="78"/>
      <c r="E11" s="78"/>
      <c r="F11" s="78"/>
      <c r="G11" s="78"/>
      <c r="H11" s="78"/>
    </row>
    <row r="12" spans="2:8" ht="18">
      <c r="B12" s="77">
        <v>3</v>
      </c>
      <c r="C12" s="78" t="s">
        <v>89</v>
      </c>
      <c r="D12" s="78"/>
      <c r="E12" s="78">
        <v>17000</v>
      </c>
      <c r="F12" s="164">
        <v>300000</v>
      </c>
      <c r="G12" s="164">
        <v>100000</v>
      </c>
      <c r="H12" s="78"/>
    </row>
    <row r="13" spans="2:8" ht="18">
      <c r="B13" s="77">
        <v>4</v>
      </c>
      <c r="C13" s="78" t="s">
        <v>90</v>
      </c>
      <c r="D13" s="78"/>
      <c r="E13" s="78"/>
      <c r="F13" s="164">
        <v>15000</v>
      </c>
      <c r="G13" s="164">
        <f aca="true" t="shared" si="0" ref="G13:G26">F13</f>
        <v>15000</v>
      </c>
      <c r="H13" s="78"/>
    </row>
    <row r="14" spans="2:8" ht="18">
      <c r="B14" s="77">
        <v>5</v>
      </c>
      <c r="C14" s="79" t="s">
        <v>91</v>
      </c>
      <c r="D14" s="98"/>
      <c r="E14" s="80"/>
      <c r="F14" s="78">
        <v>15000</v>
      </c>
      <c r="G14" s="78">
        <f t="shared" si="0"/>
        <v>15000</v>
      </c>
      <c r="H14" s="98"/>
    </row>
    <row r="15" spans="2:8" ht="18">
      <c r="B15" s="77">
        <v>6</v>
      </c>
      <c r="C15" s="79" t="s">
        <v>92</v>
      </c>
      <c r="D15" s="99"/>
      <c r="E15" s="80"/>
      <c r="F15" s="78">
        <v>25000</v>
      </c>
      <c r="G15" s="78">
        <f t="shared" si="0"/>
        <v>25000</v>
      </c>
      <c r="H15" s="99"/>
    </row>
    <row r="16" spans="2:8" ht="36">
      <c r="B16" s="77">
        <v>7</v>
      </c>
      <c r="C16" s="78" t="s">
        <v>93</v>
      </c>
      <c r="D16" s="78"/>
      <c r="F16" s="78">
        <v>25000</v>
      </c>
      <c r="G16" s="78">
        <f t="shared" si="0"/>
        <v>25000</v>
      </c>
      <c r="H16" s="78"/>
    </row>
    <row r="17" spans="2:8" ht="24" customHeight="1">
      <c r="B17" s="77"/>
      <c r="C17" s="78" t="s">
        <v>94</v>
      </c>
      <c r="D17" s="78"/>
      <c r="E17" s="78"/>
      <c r="F17" s="78">
        <v>10000</v>
      </c>
      <c r="G17" s="78">
        <f t="shared" si="0"/>
        <v>10000</v>
      </c>
      <c r="H17" s="78"/>
    </row>
    <row r="18" spans="2:8" ht="36">
      <c r="B18" s="77"/>
      <c r="C18" s="78" t="s">
        <v>95</v>
      </c>
      <c r="D18" s="78"/>
      <c r="E18" s="78">
        <v>1450</v>
      </c>
      <c r="F18" s="78">
        <v>27000</v>
      </c>
      <c r="G18" s="78">
        <v>15000</v>
      </c>
      <c r="H18" s="78"/>
    </row>
    <row r="19" spans="2:8" ht="18">
      <c r="B19" s="77"/>
      <c r="C19" s="78" t="s">
        <v>96</v>
      </c>
      <c r="D19" s="78"/>
      <c r="E19" s="78"/>
      <c r="F19" s="78">
        <v>0</v>
      </c>
      <c r="G19" s="78">
        <f t="shared" si="0"/>
        <v>0</v>
      </c>
      <c r="H19" s="78"/>
    </row>
    <row r="20" spans="2:8" ht="18">
      <c r="B20" s="77"/>
      <c r="C20" s="78" t="s">
        <v>97</v>
      </c>
      <c r="D20" s="78"/>
      <c r="E20" s="78"/>
      <c r="F20" s="164">
        <v>6000</v>
      </c>
      <c r="G20" s="164">
        <f t="shared" si="0"/>
        <v>6000</v>
      </c>
      <c r="H20" s="78"/>
    </row>
    <row r="21" spans="2:8" ht="18">
      <c r="B21" s="77"/>
      <c r="C21" s="78" t="s">
        <v>98</v>
      </c>
      <c r="D21" s="78"/>
      <c r="E21" s="78"/>
      <c r="F21" s="78">
        <v>0</v>
      </c>
      <c r="G21" s="78">
        <f t="shared" si="0"/>
        <v>0</v>
      </c>
      <c r="H21" s="78"/>
    </row>
    <row r="22" spans="2:8" ht="18">
      <c r="B22" s="77"/>
      <c r="C22" s="78" t="s">
        <v>99</v>
      </c>
      <c r="D22" s="78"/>
      <c r="E22" s="78"/>
      <c r="F22" s="78">
        <v>0</v>
      </c>
      <c r="G22" s="78">
        <f t="shared" si="0"/>
        <v>0</v>
      </c>
      <c r="H22" s="78"/>
    </row>
    <row r="23" spans="2:8" ht="18">
      <c r="B23" s="77"/>
      <c r="C23" s="78" t="s">
        <v>100</v>
      </c>
      <c r="D23" s="78"/>
      <c r="E23" s="78"/>
      <c r="F23" s="78">
        <v>10423</v>
      </c>
      <c r="G23" s="78">
        <v>10000</v>
      </c>
      <c r="H23" s="78"/>
    </row>
    <row r="24" spans="2:8" ht="18">
      <c r="B24" s="77"/>
      <c r="C24" s="78" t="s">
        <v>101</v>
      </c>
      <c r="D24" s="78"/>
      <c r="E24" s="78"/>
      <c r="F24" s="78">
        <v>0</v>
      </c>
      <c r="G24" s="78">
        <f t="shared" si="0"/>
        <v>0</v>
      </c>
      <c r="H24" s="78"/>
    </row>
    <row r="25" spans="2:8" ht="18">
      <c r="B25" s="77"/>
      <c r="C25" s="78" t="s">
        <v>102</v>
      </c>
      <c r="D25" s="78"/>
      <c r="E25" s="78"/>
      <c r="F25" s="78">
        <v>5000</v>
      </c>
      <c r="G25" s="78">
        <f t="shared" si="0"/>
        <v>5000</v>
      </c>
      <c r="H25" s="78"/>
    </row>
    <row r="26" spans="2:8" ht="18.75" thickBot="1">
      <c r="B26" s="81"/>
      <c r="C26" s="82" t="s">
        <v>103</v>
      </c>
      <c r="D26" s="82">
        <v>15326</v>
      </c>
      <c r="E26" s="78"/>
      <c r="F26" s="82">
        <v>0</v>
      </c>
      <c r="G26" s="78">
        <f t="shared" si="0"/>
        <v>0</v>
      </c>
      <c r="H26" s="82"/>
    </row>
    <row r="27" spans="2:8" ht="32.25" customHeight="1" thickBot="1">
      <c r="B27" s="70"/>
      <c r="C27" s="83" t="s">
        <v>80</v>
      </c>
      <c r="D27" s="83">
        <f>SUM(D10:D26)</f>
        <v>15326</v>
      </c>
      <c r="E27" s="83">
        <f>SUM(E10:E26)</f>
        <v>18450</v>
      </c>
      <c r="F27" s="83">
        <f>SUM(F10:F26)</f>
        <v>438423</v>
      </c>
      <c r="G27" s="83">
        <f>SUM(G10:G26)</f>
        <v>226000</v>
      </c>
      <c r="H27" s="83"/>
    </row>
    <row r="28" spans="2:8" ht="18">
      <c r="B28" s="27"/>
      <c r="C28" s="74"/>
      <c r="D28" s="74"/>
      <c r="E28" s="74"/>
      <c r="F28" s="74"/>
      <c r="G28" s="74"/>
      <c r="H28" s="74"/>
    </row>
    <row r="29" spans="2:8" ht="18">
      <c r="B29" s="27"/>
      <c r="C29" s="29" t="s">
        <v>81</v>
      </c>
      <c r="D29" s="74"/>
      <c r="E29" s="74"/>
      <c r="F29" s="74"/>
      <c r="G29" s="74"/>
      <c r="H29" s="74"/>
    </row>
    <row r="30" spans="2:8" ht="18">
      <c r="B30" s="24"/>
      <c r="C30" s="86"/>
      <c r="D30" s="86"/>
      <c r="E30" s="86"/>
      <c r="F30" s="86"/>
      <c r="G30" s="86"/>
      <c r="H30" s="86"/>
    </row>
    <row r="31" spans="2:8" ht="26.25" customHeight="1">
      <c r="B31" s="22">
        <v>1</v>
      </c>
      <c r="C31" s="185" t="s">
        <v>104</v>
      </c>
      <c r="D31" s="185"/>
      <c r="E31" s="185"/>
      <c r="F31" s="185"/>
      <c r="G31" s="185"/>
      <c r="H31" s="185"/>
    </row>
    <row r="32" spans="2:8" ht="18">
      <c r="B32" s="23">
        <v>2</v>
      </c>
      <c r="C32" s="176" t="s">
        <v>105</v>
      </c>
      <c r="D32" s="176"/>
      <c r="E32" s="176"/>
      <c r="F32" s="176"/>
      <c r="G32" s="86"/>
      <c r="H32" s="86"/>
    </row>
  </sheetData>
  <sheetProtection/>
  <mergeCells count="6">
    <mergeCell ref="C32:F32"/>
    <mergeCell ref="C31:H31"/>
    <mergeCell ref="B1:H1"/>
    <mergeCell ref="B3:H3"/>
    <mergeCell ref="C4:H4"/>
    <mergeCell ref="B5:H5"/>
  </mergeCells>
  <printOptions/>
  <pageMargins left="0.5118110236220472" right="0.31496062992125984" top="0.3543307086614173" bottom="0.3543307086614173" header="0" footer="0"/>
  <pageSetup fitToHeight="1" fitToWidth="1" horizontalDpi="600" verticalDpi="600" orientation="landscape" paperSize="5" scale="78" r:id="rId1"/>
</worksheet>
</file>

<file path=xl/worksheets/sheet6.xml><?xml version="1.0" encoding="utf-8"?>
<worksheet xmlns="http://schemas.openxmlformats.org/spreadsheetml/2006/main" xmlns:r="http://schemas.openxmlformats.org/officeDocument/2006/relationships">
  <sheetPr>
    <pageSetUpPr fitToPage="1"/>
  </sheetPr>
  <dimension ref="B2:H19"/>
  <sheetViews>
    <sheetView view="pageBreakPreview" zoomScale="75" zoomScaleSheetLayoutView="75" zoomScalePageLayoutView="0" workbookViewId="0" topLeftCell="A1">
      <selection activeCell="B4" sqref="B4:E4"/>
    </sheetView>
  </sheetViews>
  <sheetFormatPr defaultColWidth="9.140625" defaultRowHeight="12.75"/>
  <cols>
    <col min="1" max="1" width="9.140625" style="25" customWidth="1"/>
    <col min="2" max="2" width="15.421875" style="30" customWidth="1"/>
    <col min="3" max="3" width="86.7109375" style="25" customWidth="1"/>
    <col min="4" max="4" width="28.00390625" style="25" customWidth="1"/>
    <col min="5" max="5" width="28.140625" style="25" customWidth="1"/>
    <col min="6" max="16384" width="9.140625" style="25" customWidth="1"/>
  </cols>
  <sheetData>
    <row r="2" spans="2:5" ht="20.25">
      <c r="B2" s="186" t="s">
        <v>137</v>
      </c>
      <c r="C2" s="186"/>
      <c r="D2" s="186"/>
      <c r="E2" s="186"/>
    </row>
    <row r="3" spans="2:5" ht="20.25">
      <c r="B3" s="31"/>
      <c r="C3" s="31"/>
      <c r="D3" s="31"/>
      <c r="E3" s="31"/>
    </row>
    <row r="4" spans="2:8" ht="37.5" customHeight="1">
      <c r="B4" s="187" t="str">
        <f>SC3!B3</f>
        <v>KENDRIYA VIDYALAYA No.2 DHANBAD</v>
      </c>
      <c r="C4" s="187"/>
      <c r="D4" s="187"/>
      <c r="E4" s="187"/>
      <c r="F4" s="134"/>
      <c r="G4" s="134"/>
      <c r="H4" s="134"/>
    </row>
    <row r="5" spans="2:5" ht="35.25" customHeight="1" thickBot="1">
      <c r="B5" s="32"/>
      <c r="C5" s="32"/>
      <c r="D5" s="32"/>
      <c r="E5" s="32"/>
    </row>
    <row r="6" spans="2:5" ht="37.5" customHeight="1" thickBot="1">
      <c r="B6" s="33" t="s">
        <v>106</v>
      </c>
      <c r="C6" s="34" t="s">
        <v>140</v>
      </c>
      <c r="D6" s="33" t="s">
        <v>107</v>
      </c>
      <c r="E6" s="33" t="s">
        <v>108</v>
      </c>
    </row>
    <row r="7" spans="2:5" ht="39.75" customHeight="1" thickBot="1">
      <c r="B7" s="35"/>
      <c r="C7" s="36"/>
      <c r="D7" s="35" t="s">
        <v>157</v>
      </c>
      <c r="E7" s="35" t="s">
        <v>165</v>
      </c>
    </row>
    <row r="8" spans="2:5" ht="20.25">
      <c r="B8" s="37">
        <v>1</v>
      </c>
      <c r="C8" s="38" t="s">
        <v>109</v>
      </c>
      <c r="D8" s="39">
        <f>367423+5000</f>
        <v>372423</v>
      </c>
      <c r="E8" s="39">
        <f>D19</f>
        <v>0</v>
      </c>
    </row>
    <row r="9" spans="2:5" ht="20.25">
      <c r="B9" s="40"/>
      <c r="C9" s="41"/>
      <c r="D9" s="42"/>
      <c r="E9" s="42"/>
    </row>
    <row r="10" spans="2:5" ht="20.25">
      <c r="B10" s="40">
        <v>2</v>
      </c>
      <c r="C10" s="41" t="s">
        <v>110</v>
      </c>
      <c r="D10" s="42">
        <f>SC1!J15+SC1!J22+SC1!J31</f>
        <v>2619000</v>
      </c>
      <c r="E10" s="42">
        <f>SC1!K33</f>
        <v>2705000</v>
      </c>
    </row>
    <row r="11" spans="2:5" ht="20.25">
      <c r="B11" s="40"/>
      <c r="C11" s="41"/>
      <c r="D11" s="42"/>
      <c r="E11" s="42"/>
    </row>
    <row r="12" spans="2:5" ht="20.25">
      <c r="B12" s="40">
        <v>3</v>
      </c>
      <c r="C12" s="41" t="s">
        <v>111</v>
      </c>
      <c r="D12" s="42">
        <v>0</v>
      </c>
      <c r="E12" s="42">
        <v>0</v>
      </c>
    </row>
    <row r="13" spans="2:5" ht="20.25">
      <c r="B13" s="40"/>
      <c r="C13" s="41"/>
      <c r="D13" s="42"/>
      <c r="E13" s="42"/>
    </row>
    <row r="14" spans="2:5" ht="20.25">
      <c r="B14" s="40"/>
      <c r="C14" s="41" t="s">
        <v>112</v>
      </c>
      <c r="D14" s="42">
        <f>D8+D10+D12</f>
        <v>2991423</v>
      </c>
      <c r="E14" s="42">
        <f>E8+E10+E12</f>
        <v>2705000</v>
      </c>
    </row>
    <row r="15" spans="2:5" ht="20.25">
      <c r="B15" s="40"/>
      <c r="C15" s="41"/>
      <c r="D15" s="42"/>
      <c r="E15" s="42"/>
    </row>
    <row r="16" spans="2:5" ht="20.25">
      <c r="B16" s="40">
        <v>4</v>
      </c>
      <c r="C16" s="41" t="s">
        <v>113</v>
      </c>
      <c r="D16" s="42">
        <f>SC2!E47+SC3!F27</f>
        <v>2991423</v>
      </c>
      <c r="E16" s="42">
        <f>SC2!F47+SC3!G27</f>
        <v>2705000</v>
      </c>
    </row>
    <row r="17" spans="2:5" ht="20.25">
      <c r="B17" s="40"/>
      <c r="C17" s="41" t="s">
        <v>114</v>
      </c>
      <c r="D17" s="42"/>
      <c r="E17" s="42"/>
    </row>
    <row r="18" spans="2:5" ht="21" thickBot="1">
      <c r="B18" s="43"/>
      <c r="C18" s="44"/>
      <c r="D18" s="45"/>
      <c r="E18" s="45"/>
    </row>
    <row r="19" spans="2:5" ht="21" thickBot="1">
      <c r="B19" s="35"/>
      <c r="C19" s="36" t="s">
        <v>115</v>
      </c>
      <c r="D19" s="46">
        <f>D14-D16</f>
        <v>0</v>
      </c>
      <c r="E19" s="46">
        <f>E14-E16</f>
        <v>0</v>
      </c>
    </row>
  </sheetData>
  <sheetProtection/>
  <mergeCells count="2">
    <mergeCell ref="B2:E2"/>
    <mergeCell ref="B4:E4"/>
  </mergeCells>
  <printOptions/>
  <pageMargins left="0.25" right="0.25" top="0.25" bottom="0.25" header="0.5" footer="0.5"/>
  <pageSetup fitToHeight="1" fitToWidth="1" horizontalDpi="600" verticalDpi="600" orientation="landscape" paperSize="5" r:id="rId1"/>
  <colBreaks count="1" manualBreakCount="1">
    <brk id="5"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B2:S33"/>
  <sheetViews>
    <sheetView tabSelected="1" view="pageBreakPreview" zoomScale="75" zoomScaleSheetLayoutView="75" zoomScalePageLayoutView="0" workbookViewId="0" topLeftCell="A9">
      <selection activeCell="B7" sqref="B7"/>
    </sheetView>
  </sheetViews>
  <sheetFormatPr defaultColWidth="8.8515625" defaultRowHeight="12.75"/>
  <cols>
    <col min="1" max="1" width="1.57421875" style="104" customWidth="1"/>
    <col min="2" max="2" width="5.421875" style="133" customWidth="1"/>
    <col min="3" max="3" width="31.28125" style="104" customWidth="1"/>
    <col min="4" max="4" width="8.7109375" style="133" customWidth="1"/>
    <col min="5" max="5" width="13.57421875" style="104" customWidth="1"/>
    <col min="6" max="6" width="13.140625" style="104" customWidth="1"/>
    <col min="7" max="7" width="15.8515625" style="104" customWidth="1"/>
    <col min="8" max="8" width="13.421875" style="104" customWidth="1"/>
    <col min="9" max="9" width="6.421875" style="104" customWidth="1"/>
    <col min="10" max="10" width="35.7109375" style="104" customWidth="1"/>
    <col min="11" max="11" width="7.8515625" style="133" customWidth="1"/>
    <col min="12" max="12" width="13.00390625" style="104" customWidth="1"/>
    <col min="13" max="13" width="12.57421875" style="104" customWidth="1"/>
    <col min="14" max="15" width="14.7109375" style="104" customWidth="1"/>
    <col min="16" max="16" width="8.8515625" style="104" customWidth="1"/>
    <col min="17" max="17" width="9.28125" style="104" bestFit="1" customWidth="1"/>
    <col min="18" max="16384" width="8.8515625" style="104" customWidth="1"/>
  </cols>
  <sheetData>
    <row r="2" spans="2:15" ht="18">
      <c r="B2" s="191" t="s">
        <v>116</v>
      </c>
      <c r="C2" s="191"/>
      <c r="D2" s="191"/>
      <c r="E2" s="191"/>
      <c r="F2" s="191"/>
      <c r="G2" s="191"/>
      <c r="H2" s="191"/>
      <c r="I2" s="191"/>
      <c r="J2" s="191"/>
      <c r="K2" s="191"/>
      <c r="L2" s="191"/>
      <c r="M2" s="191"/>
      <c r="N2" s="191"/>
      <c r="O2" s="191"/>
    </row>
    <row r="3" spans="2:15" ht="18">
      <c r="B3" s="100"/>
      <c r="C3" s="101"/>
      <c r="D3" s="102"/>
      <c r="E3" s="103"/>
      <c r="F3" s="103"/>
      <c r="G3" s="103"/>
      <c r="H3" s="103"/>
      <c r="I3" s="100"/>
      <c r="J3" s="101"/>
      <c r="K3" s="102"/>
      <c r="L3" s="103"/>
      <c r="M3" s="103"/>
      <c r="N3" s="103"/>
      <c r="O3" s="103"/>
    </row>
    <row r="4" spans="2:15" ht="18" customHeight="1">
      <c r="B4" s="193" t="str">
        <f>SC3!B3</f>
        <v>KENDRIYA VIDYALAYA No.2 DHANBAD</v>
      </c>
      <c r="C4" s="193"/>
      <c r="D4" s="193"/>
      <c r="E4" s="193"/>
      <c r="F4" s="193"/>
      <c r="G4" s="193"/>
      <c r="H4" s="193"/>
      <c r="I4" s="193" t="str">
        <f>B4</f>
        <v>KENDRIYA VIDYALAYA No.2 DHANBAD</v>
      </c>
      <c r="J4" s="193"/>
      <c r="K4" s="193"/>
      <c r="L4" s="193"/>
      <c r="M4" s="193"/>
      <c r="N4" s="193"/>
      <c r="O4" s="193"/>
    </row>
    <row r="5" spans="2:15" ht="18">
      <c r="B5" s="106"/>
      <c r="C5" s="107"/>
      <c r="D5" s="107"/>
      <c r="E5" s="107"/>
      <c r="F5" s="107"/>
      <c r="G5" s="107"/>
      <c r="H5" s="107"/>
      <c r="I5" s="100"/>
      <c r="J5" s="101"/>
      <c r="K5" s="102"/>
      <c r="L5" s="103"/>
      <c r="M5" s="103"/>
      <c r="N5" s="103"/>
      <c r="O5" s="103"/>
    </row>
    <row r="6" spans="2:15" ht="18">
      <c r="B6" s="192" t="str">
        <f>SC3!C4</f>
        <v>REVISED ESTIMATE 2022-23 &amp; BUDGET ESTIMATE 2023-24</v>
      </c>
      <c r="C6" s="192"/>
      <c r="D6" s="192"/>
      <c r="E6" s="192"/>
      <c r="F6" s="192"/>
      <c r="G6" s="192"/>
      <c r="H6" s="192"/>
      <c r="I6" s="192"/>
      <c r="J6" s="192"/>
      <c r="K6" s="192"/>
      <c r="L6" s="192"/>
      <c r="M6" s="192"/>
      <c r="N6" s="192"/>
      <c r="O6" s="192"/>
    </row>
    <row r="7" spans="2:15" ht="18.75" thickBot="1">
      <c r="B7" s="100"/>
      <c r="C7" s="101"/>
      <c r="D7" s="102"/>
      <c r="E7" s="103"/>
      <c r="F7" s="103"/>
      <c r="G7" s="103"/>
      <c r="H7" s="103"/>
      <c r="I7" s="100"/>
      <c r="J7" s="101"/>
      <c r="K7" s="102"/>
      <c r="L7" s="103"/>
      <c r="M7" s="103"/>
      <c r="N7" s="103"/>
      <c r="O7" s="103"/>
    </row>
    <row r="8" spans="2:15" ht="75" customHeight="1" thickBot="1">
      <c r="B8" s="108" t="s">
        <v>117</v>
      </c>
      <c r="C8" s="108" t="s">
        <v>11</v>
      </c>
      <c r="D8" s="108" t="s">
        <v>118</v>
      </c>
      <c r="E8" s="108" t="str">
        <f>SC2!C5</f>
        <v>Actuals 2021-22** </v>
      </c>
      <c r="F8" s="108" t="str">
        <f>SC2!D5</f>
        <v>Actuals 2022-23 upto  31.07.2022</v>
      </c>
      <c r="G8" s="108" t="str">
        <f>SC2!E5</f>
        <v>Revised Estimate 2022-23</v>
      </c>
      <c r="H8" s="108" t="str">
        <f>SC2!F5</f>
        <v>Budget Estimate 2023-24</v>
      </c>
      <c r="I8" s="108" t="s">
        <v>119</v>
      </c>
      <c r="J8" s="108" t="s">
        <v>11</v>
      </c>
      <c r="K8" s="108" t="s">
        <v>118</v>
      </c>
      <c r="L8" s="108" t="str">
        <f>E8</f>
        <v>Actuals 2021-22** </v>
      </c>
      <c r="M8" s="108" t="str">
        <f>F8</f>
        <v>Actuals 2022-23 upto  31.07.2022</v>
      </c>
      <c r="N8" s="108" t="str">
        <f>G8</f>
        <v>Revised Estimate 2022-23</v>
      </c>
      <c r="O8" s="108" t="str">
        <f>H8</f>
        <v>Budget Estimate 2023-24</v>
      </c>
    </row>
    <row r="9" spans="2:15" ht="21.75" customHeight="1">
      <c r="B9" s="109">
        <v>1</v>
      </c>
      <c r="C9" s="110" t="s">
        <v>120</v>
      </c>
      <c r="D9" s="109"/>
      <c r="E9" s="111">
        <f>308301+5000</f>
        <v>313301</v>
      </c>
      <c r="F9" s="111">
        <f>Sheet2!D8</f>
        <v>372423</v>
      </c>
      <c r="G9" s="111">
        <f>F9</f>
        <v>372423</v>
      </c>
      <c r="H9" s="111">
        <v>0</v>
      </c>
      <c r="I9" s="109" t="s">
        <v>121</v>
      </c>
      <c r="J9" s="110" t="s">
        <v>122</v>
      </c>
      <c r="K9" s="109"/>
      <c r="L9" s="111"/>
      <c r="M9" s="111"/>
      <c r="N9" s="111"/>
      <c r="O9" s="111"/>
    </row>
    <row r="10" spans="2:15" ht="21.75" customHeight="1">
      <c r="B10" s="112">
        <v>2</v>
      </c>
      <c r="C10" s="113" t="s">
        <v>149</v>
      </c>
      <c r="D10" s="112" t="s">
        <v>121</v>
      </c>
      <c r="E10" s="114">
        <f>SC1!H15</f>
        <v>1941140</v>
      </c>
      <c r="F10" s="114">
        <f>SC1!I15</f>
        <v>798290</v>
      </c>
      <c r="G10" s="114">
        <f>SC1!J15</f>
        <v>2160000</v>
      </c>
      <c r="H10" s="114">
        <f>SC1!K15</f>
        <v>2210000</v>
      </c>
      <c r="I10" s="112">
        <v>1</v>
      </c>
      <c r="J10" s="113" t="s">
        <v>123</v>
      </c>
      <c r="K10" s="112" t="s">
        <v>124</v>
      </c>
      <c r="L10" s="114">
        <f>SC2!C47</f>
        <v>2371887</v>
      </c>
      <c r="M10" s="114">
        <f>SC2!D47</f>
        <v>790122</v>
      </c>
      <c r="N10" s="114">
        <f>SC2!E47</f>
        <v>2553000</v>
      </c>
      <c r="O10" s="114">
        <f>SC2!F47</f>
        <v>2479000</v>
      </c>
    </row>
    <row r="11" spans="2:15" ht="21.75" customHeight="1" thickBot="1">
      <c r="B11" s="112"/>
      <c r="C11" s="113" t="s">
        <v>150</v>
      </c>
      <c r="D11" s="112"/>
      <c r="E11" s="114">
        <f>SC1!H22</f>
        <v>313200</v>
      </c>
      <c r="F11" s="114">
        <f>SC1!I22</f>
        <v>73500</v>
      </c>
      <c r="G11" s="114">
        <f>SC1!J22</f>
        <v>384000</v>
      </c>
      <c r="H11" s="114">
        <f>SC1!K22</f>
        <v>420000</v>
      </c>
      <c r="I11" s="112"/>
      <c r="J11" s="115"/>
      <c r="K11" s="116"/>
      <c r="L11" s="117"/>
      <c r="M11" s="117"/>
      <c r="N11" s="117"/>
      <c r="O11" s="117"/>
    </row>
    <row r="12" spans="2:15" ht="16.5" thickBot="1">
      <c r="B12" s="112">
        <v>3</v>
      </c>
      <c r="C12" s="113" t="s">
        <v>125</v>
      </c>
      <c r="D12" s="112" t="s">
        <v>121</v>
      </c>
      <c r="E12" s="114">
        <v>0</v>
      </c>
      <c r="F12" s="114">
        <v>0</v>
      </c>
      <c r="G12" s="114">
        <v>0</v>
      </c>
      <c r="H12" s="114">
        <v>0</v>
      </c>
      <c r="I12" s="112"/>
      <c r="J12" s="118" t="s">
        <v>126</v>
      </c>
      <c r="K12" s="108"/>
      <c r="L12" s="119">
        <f>L10</f>
        <v>2371887</v>
      </c>
      <c r="M12" s="119">
        <f>M10</f>
        <v>790122</v>
      </c>
      <c r="N12" s="119">
        <f>N10</f>
        <v>2553000</v>
      </c>
      <c r="O12" s="119">
        <f>O10</f>
        <v>2479000</v>
      </c>
    </row>
    <row r="13" spans="2:15" ht="23.25" customHeight="1">
      <c r="B13" s="112">
        <v>4</v>
      </c>
      <c r="C13" s="113" t="s">
        <v>27</v>
      </c>
      <c r="D13" s="112" t="s">
        <v>121</v>
      </c>
      <c r="E13" s="114">
        <f>SC1!H24</f>
        <v>5473</v>
      </c>
      <c r="F13" s="114">
        <f>SC1!I24</f>
        <v>0</v>
      </c>
      <c r="G13" s="114">
        <f>SC1!J24</f>
        <v>50000</v>
      </c>
      <c r="H13" s="114">
        <f>SC1!K24</f>
        <v>50000</v>
      </c>
      <c r="I13" s="112" t="s">
        <v>124</v>
      </c>
      <c r="J13" s="110" t="s">
        <v>127</v>
      </c>
      <c r="K13" s="109"/>
      <c r="L13" s="111"/>
      <c r="M13" s="111"/>
      <c r="N13" s="111"/>
      <c r="O13" s="111"/>
    </row>
    <row r="14" spans="2:15" ht="47.25">
      <c r="B14" s="112">
        <v>5</v>
      </c>
      <c r="C14" s="113" t="s">
        <v>143</v>
      </c>
      <c r="D14" s="112" t="s">
        <v>121</v>
      </c>
      <c r="E14" s="114">
        <f>SC1!H26</f>
        <v>0</v>
      </c>
      <c r="F14" s="114">
        <f>SC1!I26</f>
        <v>0</v>
      </c>
      <c r="G14" s="114">
        <f>SC1!J26</f>
        <v>0</v>
      </c>
      <c r="H14" s="114">
        <f>SC1!K26</f>
        <v>0</v>
      </c>
      <c r="I14" s="112">
        <v>1</v>
      </c>
      <c r="J14" s="113" t="s">
        <v>87</v>
      </c>
      <c r="K14" s="112" t="s">
        <v>128</v>
      </c>
      <c r="L14" s="114">
        <f>SC3!D10</f>
        <v>0</v>
      </c>
      <c r="M14" s="114">
        <f>SC3!E10</f>
        <v>0</v>
      </c>
      <c r="N14" s="114">
        <f>SC3!F10</f>
        <v>0</v>
      </c>
      <c r="O14" s="114">
        <f>SC3!G10</f>
        <v>0</v>
      </c>
    </row>
    <row r="15" spans="2:15" ht="20.25" customHeight="1">
      <c r="B15" s="112"/>
      <c r="C15" s="113"/>
      <c r="D15" s="112"/>
      <c r="E15" s="114"/>
      <c r="F15" s="114"/>
      <c r="G15" s="114"/>
      <c r="H15" s="114"/>
      <c r="I15" s="112">
        <v>2</v>
      </c>
      <c r="J15" s="113" t="s">
        <v>88</v>
      </c>
      <c r="K15" s="112" t="s">
        <v>128</v>
      </c>
      <c r="L15" s="114">
        <f>SC3!D11</f>
        <v>0</v>
      </c>
      <c r="M15" s="114">
        <f>SC3!E11</f>
        <v>0</v>
      </c>
      <c r="N15" s="114">
        <f>SC3!F11</f>
        <v>0</v>
      </c>
      <c r="O15" s="114">
        <f>SC3!G11</f>
        <v>0</v>
      </c>
    </row>
    <row r="16" spans="2:15" ht="31.5">
      <c r="B16" s="112">
        <v>6</v>
      </c>
      <c r="C16" s="113" t="s">
        <v>144</v>
      </c>
      <c r="D16" s="112" t="s">
        <v>121</v>
      </c>
      <c r="E16" s="114">
        <f>SC1!H28</f>
        <v>170613</v>
      </c>
      <c r="F16" s="114">
        <f>SC1!I28</f>
        <v>106697</v>
      </c>
      <c r="G16" s="114">
        <f>SC1!J28</f>
        <v>0</v>
      </c>
      <c r="H16" s="114">
        <f>SC1!K28</f>
        <v>0</v>
      </c>
      <c r="I16" s="112">
        <v>3</v>
      </c>
      <c r="J16" s="113" t="s">
        <v>89</v>
      </c>
      <c r="K16" s="112" t="s">
        <v>128</v>
      </c>
      <c r="L16" s="114">
        <f>SC3!D12</f>
        <v>0</v>
      </c>
      <c r="M16" s="114">
        <f>SC3!E12</f>
        <v>17000</v>
      </c>
      <c r="N16" s="114">
        <f>SC3!F12</f>
        <v>300000</v>
      </c>
      <c r="O16" s="114">
        <f>SC3!G12</f>
        <v>100000</v>
      </c>
    </row>
    <row r="17" spans="2:15" ht="24" customHeight="1">
      <c r="B17" s="112">
        <v>7</v>
      </c>
      <c r="C17" s="113" t="s">
        <v>28</v>
      </c>
      <c r="D17" s="112" t="s">
        <v>121</v>
      </c>
      <c r="E17" s="114">
        <f>SC1!H30</f>
        <v>15909</v>
      </c>
      <c r="F17" s="114">
        <f>SC1!I30</f>
        <v>5911</v>
      </c>
      <c r="G17" s="114">
        <f>SC1!J30</f>
        <v>25000</v>
      </c>
      <c r="H17" s="114">
        <f>SC1!K30</f>
        <v>25000</v>
      </c>
      <c r="I17" s="112">
        <v>4</v>
      </c>
      <c r="J17" s="113" t="s">
        <v>90</v>
      </c>
      <c r="K17" s="112" t="s">
        <v>128</v>
      </c>
      <c r="L17" s="114">
        <f>SC3!D13</f>
        <v>0</v>
      </c>
      <c r="M17" s="114">
        <f>SC3!E13</f>
        <v>0</v>
      </c>
      <c r="N17" s="114">
        <f>SC3!F13</f>
        <v>15000</v>
      </c>
      <c r="O17" s="114">
        <f>SC3!G13</f>
        <v>15000</v>
      </c>
    </row>
    <row r="18" spans="2:15" ht="15.75">
      <c r="B18" s="112"/>
      <c r="C18" s="113"/>
      <c r="D18" s="112"/>
      <c r="E18" s="114"/>
      <c r="F18" s="114"/>
      <c r="G18" s="114"/>
      <c r="H18" s="114"/>
      <c r="I18" s="112">
        <v>5</v>
      </c>
      <c r="J18" s="113" t="s">
        <v>91</v>
      </c>
      <c r="K18" s="112" t="s">
        <v>128</v>
      </c>
      <c r="L18" s="114">
        <f>SC3!D14</f>
        <v>0</v>
      </c>
      <c r="M18" s="114">
        <f>SC3!E14</f>
        <v>0</v>
      </c>
      <c r="N18" s="114">
        <f>SC3!F14</f>
        <v>15000</v>
      </c>
      <c r="O18" s="114">
        <f>SC3!G14</f>
        <v>15000</v>
      </c>
    </row>
    <row r="19" spans="2:15" ht="31.5">
      <c r="B19" s="112">
        <v>8</v>
      </c>
      <c r="C19" s="113" t="s">
        <v>151</v>
      </c>
      <c r="D19" s="112" t="s">
        <v>129</v>
      </c>
      <c r="E19" s="114"/>
      <c r="F19" s="114"/>
      <c r="G19" s="114">
        <f>Sheet2!D12</f>
        <v>0</v>
      </c>
      <c r="H19" s="114">
        <f>Sheet2!E12</f>
        <v>0</v>
      </c>
      <c r="I19" s="112">
        <v>6</v>
      </c>
      <c r="J19" s="113" t="s">
        <v>130</v>
      </c>
      <c r="K19" s="112" t="s">
        <v>128</v>
      </c>
      <c r="L19" s="114">
        <f>SC3!D15</f>
        <v>0</v>
      </c>
      <c r="M19" s="114">
        <f>SC3!E15</f>
        <v>0</v>
      </c>
      <c r="N19" s="114">
        <f>SC3!F15</f>
        <v>25000</v>
      </c>
      <c r="O19" s="114">
        <f>SC3!G15</f>
        <v>25000</v>
      </c>
    </row>
    <row r="20" spans="2:15" ht="32.25" thickBot="1">
      <c r="B20" s="112"/>
      <c r="C20" s="113" t="s">
        <v>142</v>
      </c>
      <c r="D20" s="112"/>
      <c r="E20" s="114"/>
      <c r="F20" s="114"/>
      <c r="G20" s="114"/>
      <c r="H20" s="114">
        <v>0</v>
      </c>
      <c r="I20" s="112">
        <v>7</v>
      </c>
      <c r="J20" s="115" t="s">
        <v>131</v>
      </c>
      <c r="K20" s="116" t="s">
        <v>128</v>
      </c>
      <c r="L20" s="114">
        <f>SC3!D17+SC3!D18+SC3!D19+SC3!D20+SC3!D21+SC3!D22+SC3!D23+SC3!D24+SC3!D25+SC3!D26</f>
        <v>15326</v>
      </c>
      <c r="M20" s="114">
        <f>SC3!E17+SC3!E18+SC3!E19+SC3!E20+SC3!E21+SC3!E22+SC3!E23+SC3!E24+SC3!E25+SC3!E26</f>
        <v>1450</v>
      </c>
      <c r="N20" s="114">
        <f>SC3!F17+SC3!F18+SC3!F19+SC3!F20+SC3!F21+SC3!F22+SC3!F23+SC3!F24+SC3!F25+SC3!F26</f>
        <v>58423</v>
      </c>
      <c r="O20" s="114">
        <f>SC3!G17+SC3!G18+SC3!G19+SC3!G20+SC3!G21+SC3!G22+SC3!G23+SC3!G24+SC3!G25+SC3!G26</f>
        <v>46000</v>
      </c>
    </row>
    <row r="21" spans="2:15" ht="16.5" thickBot="1">
      <c r="B21" s="112"/>
      <c r="C21" s="113"/>
      <c r="D21" s="112"/>
      <c r="E21" s="114"/>
      <c r="F21" s="114"/>
      <c r="G21" s="114"/>
      <c r="H21" s="114"/>
      <c r="I21" s="120"/>
      <c r="J21" s="118" t="s">
        <v>132</v>
      </c>
      <c r="K21" s="108"/>
      <c r="L21" s="119">
        <f>SUM(L14:L20)</f>
        <v>15326</v>
      </c>
      <c r="M21" s="119">
        <f>SUM(M14:M20)</f>
        <v>18450</v>
      </c>
      <c r="N21" s="119">
        <f>SUM(N14:N20)</f>
        <v>413423</v>
      </c>
      <c r="O21" s="119">
        <f>SUM(O14:O20)</f>
        <v>201000</v>
      </c>
    </row>
    <row r="22" spans="2:15" ht="15.75">
      <c r="B22" s="112"/>
      <c r="C22" s="113"/>
      <c r="D22" s="112"/>
      <c r="E22" s="114"/>
      <c r="F22" s="114"/>
      <c r="G22" s="114"/>
      <c r="H22" s="114"/>
      <c r="I22" s="120" t="s">
        <v>128</v>
      </c>
      <c r="J22" s="110" t="s">
        <v>133</v>
      </c>
      <c r="K22" s="109"/>
      <c r="L22" s="111">
        <f>367423+5000</f>
        <v>372423</v>
      </c>
      <c r="M22" s="111">
        <f>543249+5000</f>
        <v>548249</v>
      </c>
      <c r="N22" s="111">
        <f>G24-(N12+N21)</f>
        <v>25000</v>
      </c>
      <c r="O22" s="111">
        <f>H24-(O12+O21)</f>
        <v>25000</v>
      </c>
    </row>
    <row r="23" spans="2:15" ht="16.5" thickBot="1">
      <c r="B23" s="116"/>
      <c r="C23" s="115"/>
      <c r="D23" s="116"/>
      <c r="E23" s="117"/>
      <c r="F23" s="117"/>
      <c r="G23" s="117"/>
      <c r="H23" s="117"/>
      <c r="I23" s="116"/>
      <c r="J23" s="115"/>
      <c r="K23" s="116"/>
      <c r="L23" s="117"/>
      <c r="M23" s="117"/>
      <c r="N23" s="117"/>
      <c r="O23" s="117"/>
    </row>
    <row r="24" spans="2:17" ht="16.5" thickBot="1">
      <c r="B24" s="108"/>
      <c r="C24" s="118" t="s">
        <v>80</v>
      </c>
      <c r="D24" s="108"/>
      <c r="E24" s="119">
        <f>SUM(E9:E23)</f>
        <v>2759636</v>
      </c>
      <c r="F24" s="119">
        <f>SUM(F9:F23)</f>
        <v>1356821</v>
      </c>
      <c r="G24" s="119">
        <f>SUM(G9:G23)</f>
        <v>2991423</v>
      </c>
      <c r="H24" s="119">
        <f>SUM(H9:H23)</f>
        <v>2705000</v>
      </c>
      <c r="I24" s="108"/>
      <c r="J24" s="118" t="s">
        <v>80</v>
      </c>
      <c r="K24" s="108"/>
      <c r="L24" s="119">
        <f>L12+L21+L22</f>
        <v>2759636</v>
      </c>
      <c r="M24" s="119">
        <f>M12+M21+M22</f>
        <v>1356821</v>
      </c>
      <c r="N24" s="119">
        <f>N12+N21+N22</f>
        <v>2991423</v>
      </c>
      <c r="O24" s="119">
        <f>O12+O21+O22</f>
        <v>2705000</v>
      </c>
      <c r="Q24" s="163"/>
    </row>
    <row r="25" spans="2:15" ht="16.5" thickBot="1">
      <c r="B25" s="105"/>
      <c r="C25" s="121"/>
      <c r="D25" s="122"/>
      <c r="E25" s="123"/>
      <c r="F25" s="123"/>
      <c r="G25" s="123"/>
      <c r="H25" s="123"/>
      <c r="I25" s="122"/>
      <c r="J25" s="121"/>
      <c r="K25" s="122"/>
      <c r="L25" s="123"/>
      <c r="M25" s="123"/>
      <c r="N25" s="123"/>
      <c r="O25" s="123"/>
    </row>
    <row r="26" spans="2:16" ht="16.5" customHeight="1">
      <c r="B26" s="124"/>
      <c r="C26" s="194" t="s">
        <v>186</v>
      </c>
      <c r="D26" s="195"/>
      <c r="E26" s="195"/>
      <c r="F26" s="195"/>
      <c r="G26" s="195"/>
      <c r="H26" s="195"/>
      <c r="I26" s="195"/>
      <c r="J26" s="195"/>
      <c r="K26" s="195"/>
      <c r="L26" s="195"/>
      <c r="M26" s="195"/>
      <c r="N26" s="195"/>
      <c r="O26" s="195"/>
      <c r="P26" s="104">
        <f>E24-L24</f>
        <v>0</v>
      </c>
    </row>
    <row r="27" spans="2:17" ht="69.75" customHeight="1">
      <c r="B27" s="125"/>
      <c r="C27" s="196"/>
      <c r="D27" s="196"/>
      <c r="E27" s="196"/>
      <c r="F27" s="196"/>
      <c r="G27" s="196"/>
      <c r="H27" s="196"/>
      <c r="I27" s="196"/>
      <c r="J27" s="196"/>
      <c r="K27" s="196"/>
      <c r="L27" s="196"/>
      <c r="M27" s="196"/>
      <c r="N27" s="196"/>
      <c r="O27" s="196"/>
      <c r="Q27" s="126"/>
    </row>
    <row r="28" spans="2:15" ht="66.75" customHeight="1">
      <c r="B28" s="188" t="s">
        <v>134</v>
      </c>
      <c r="C28" s="189"/>
      <c r="D28" s="127"/>
      <c r="E28" s="127"/>
      <c r="F28" s="127"/>
      <c r="G28" s="190" t="s">
        <v>135</v>
      </c>
      <c r="H28" s="190"/>
      <c r="I28" s="100"/>
      <c r="J28" s="101"/>
      <c r="K28" s="102"/>
      <c r="L28" s="103"/>
      <c r="M28" s="103"/>
      <c r="N28" s="129" t="s">
        <v>136</v>
      </c>
      <c r="O28" s="103"/>
    </row>
    <row r="29" spans="2:19" ht="18">
      <c r="B29" s="130"/>
      <c r="C29" s="131"/>
      <c r="D29" s="125"/>
      <c r="E29" s="129"/>
      <c r="F29" s="129"/>
      <c r="G29" s="129"/>
      <c r="H29" s="129"/>
      <c r="I29" s="130"/>
      <c r="J29" s="131"/>
      <c r="K29" s="125"/>
      <c r="L29" s="129"/>
      <c r="M29" s="129"/>
      <c r="N29" s="129"/>
      <c r="O29" s="129"/>
      <c r="Q29" s="126"/>
      <c r="R29" s="126"/>
      <c r="S29" s="126"/>
    </row>
    <row r="30" spans="2:19" ht="87" customHeight="1">
      <c r="B30" s="130"/>
      <c r="C30" s="131"/>
      <c r="D30" s="125"/>
      <c r="E30" s="129"/>
      <c r="F30" s="129"/>
      <c r="G30" s="129"/>
      <c r="H30" s="129"/>
      <c r="I30" s="130"/>
      <c r="J30" s="131"/>
      <c r="K30" s="125"/>
      <c r="L30" s="129"/>
      <c r="M30" s="129"/>
      <c r="N30" s="129"/>
      <c r="O30" s="129"/>
      <c r="Q30" s="126"/>
      <c r="R30" s="126"/>
      <c r="S30" s="126"/>
    </row>
    <row r="31" spans="2:15" ht="18">
      <c r="B31" s="130"/>
      <c r="C31" s="131"/>
      <c r="D31" s="129"/>
      <c r="E31" s="129"/>
      <c r="F31" s="129"/>
      <c r="G31" s="126"/>
      <c r="H31" s="129"/>
      <c r="I31" s="130"/>
      <c r="J31" s="126"/>
      <c r="K31" s="125"/>
      <c r="L31" s="129"/>
      <c r="M31" s="129"/>
      <c r="N31" s="129"/>
      <c r="O31" s="129"/>
    </row>
    <row r="32" spans="2:15" ht="18">
      <c r="B32" s="100"/>
      <c r="C32" s="101"/>
      <c r="D32" s="102"/>
      <c r="E32" s="103"/>
      <c r="F32" s="103"/>
      <c r="G32" s="103"/>
      <c r="H32" s="103"/>
      <c r="I32" s="100"/>
      <c r="J32" s="101"/>
      <c r="K32" s="102"/>
      <c r="L32" s="103"/>
      <c r="M32" s="103"/>
      <c r="N32" s="103"/>
      <c r="O32" s="103"/>
    </row>
    <row r="33" spans="2:10" ht="12.75">
      <c r="B33" s="132"/>
      <c r="C33" s="128"/>
      <c r="I33" s="132"/>
      <c r="J33" s="128"/>
    </row>
  </sheetData>
  <sheetProtection/>
  <mergeCells count="7">
    <mergeCell ref="B28:C28"/>
    <mergeCell ref="G28:H28"/>
    <mergeCell ref="B2:O2"/>
    <mergeCell ref="B6:O6"/>
    <mergeCell ref="B4:H4"/>
    <mergeCell ref="I4:O4"/>
    <mergeCell ref="C26:O27"/>
  </mergeCells>
  <printOptions/>
  <pageMargins left="0.25" right="0.25" top="0.25" bottom="0.25" header="0.5" footer="0.5"/>
  <pageSetup fitToHeight="1" fitToWidth="1" horizontalDpi="600" verticalDpi="600" orientation="landscape" paperSize="5" scale="80" r:id="rId1"/>
  <colBreaks count="1" manualBreakCount="1">
    <brk id="15"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2022-08-30T06:33:05Z</cp:lastPrinted>
  <dcterms:created xsi:type="dcterms:W3CDTF">1996-10-14T23:33:28Z</dcterms:created>
  <dcterms:modified xsi:type="dcterms:W3CDTF">2022-08-30T06:34:26Z</dcterms:modified>
  <cp:category/>
  <cp:version/>
  <cp:contentType/>
  <cp:contentStatus/>
</cp:coreProperties>
</file>